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CMD Database\2018\October 2018\"/>
    </mc:Choice>
  </mc:AlternateContent>
  <bookViews>
    <workbookView xWindow="0" yWindow="0" windowWidth="28800" windowHeight="12300" tabRatio="605"/>
  </bookViews>
  <sheets>
    <sheet name="Ongoing Projects " sheetId="1" r:id="rId1"/>
    <sheet name="Analysis" sheetId="3" state="hidden" r:id="rId2"/>
    <sheet name="Pipeline Projects" sheetId="6" state="hidden" r:id="rId3"/>
    <sheet name="Data Validation" sheetId="2"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'Ongoing Projects '!$A$1:$V$1</definedName>
    <definedName name="_xlnm._FilterDatabase" localSheetId="2" hidden="1">'Pipeline Projects'!$A$1:$U$1</definedName>
    <definedName name="_xlnm.Print_Titles" localSheetId="0">'Ongoing Projects '!$A:$A,'Ongoing Projects '!$1:$1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3" i="3" l="1"/>
  <c r="B92" i="3"/>
  <c r="B91" i="3"/>
  <c r="D85" i="3"/>
  <c r="B85" i="3"/>
  <c r="B84" i="3"/>
  <c r="D83" i="3"/>
  <c r="B83" i="3"/>
  <c r="D77" i="3"/>
  <c r="B77" i="3"/>
  <c r="D76" i="3"/>
  <c r="B76" i="3"/>
  <c r="D75" i="3"/>
  <c r="B75" i="3"/>
  <c r="D74" i="3"/>
  <c r="B74" i="3"/>
  <c r="D73" i="3"/>
  <c r="B73" i="3"/>
  <c r="D72" i="3"/>
  <c r="B72" i="3"/>
  <c r="D71" i="3"/>
  <c r="B71" i="3"/>
  <c r="D70" i="3"/>
  <c r="B70" i="3"/>
  <c r="D69" i="3"/>
  <c r="B69" i="3"/>
  <c r="D68" i="3"/>
  <c r="B68" i="3"/>
  <c r="D67" i="3"/>
  <c r="B67" i="3"/>
  <c r="D66" i="3"/>
  <c r="B66" i="3"/>
  <c r="D65" i="3"/>
  <c r="B65" i="3"/>
  <c r="B64" i="3"/>
  <c r="D63" i="3"/>
  <c r="B63" i="3"/>
  <c r="D62" i="3"/>
  <c r="B62" i="3"/>
  <c r="D61" i="3"/>
  <c r="B61" i="3"/>
  <c r="D60" i="3"/>
  <c r="B60" i="3"/>
  <c r="D59" i="3"/>
  <c r="B59" i="3"/>
  <c r="D58" i="3"/>
  <c r="B58" i="3"/>
  <c r="D57" i="3"/>
  <c r="B57" i="3"/>
  <c r="D56" i="3"/>
  <c r="B56" i="3"/>
  <c r="D55" i="3"/>
  <c r="B55" i="3"/>
  <c r="D54" i="3"/>
  <c r="B54" i="3"/>
  <c r="D53" i="3"/>
  <c r="B53" i="3"/>
  <c r="D52" i="3"/>
  <c r="B52" i="3"/>
  <c r="D51" i="3"/>
  <c r="B51" i="3"/>
  <c r="D50" i="3"/>
  <c r="B50" i="3"/>
  <c r="D49" i="3"/>
  <c r="B49" i="3"/>
  <c r="D48" i="3"/>
  <c r="B48" i="3"/>
  <c r="D47" i="3"/>
  <c r="B47" i="3"/>
  <c r="D46" i="3"/>
  <c r="B46" i="3"/>
  <c r="D45" i="3"/>
  <c r="B45" i="3"/>
  <c r="D44" i="3"/>
  <c r="B44" i="3"/>
  <c r="D43" i="3"/>
  <c r="B43" i="3"/>
  <c r="D42" i="3"/>
  <c r="B42" i="3"/>
  <c r="D41" i="3"/>
  <c r="B41" i="3"/>
  <c r="D40" i="3"/>
  <c r="B40" i="3"/>
  <c r="D39" i="3"/>
  <c r="B39" i="3"/>
  <c r="D33" i="3"/>
  <c r="B33" i="3"/>
  <c r="D32" i="3"/>
  <c r="B32" i="3"/>
  <c r="D31" i="3"/>
  <c r="B31" i="3"/>
  <c r="D30" i="3"/>
  <c r="B30" i="3"/>
  <c r="D29" i="3"/>
  <c r="B29" i="3"/>
  <c r="D28" i="3"/>
  <c r="B28" i="3"/>
  <c r="D27" i="3"/>
  <c r="B27" i="3"/>
  <c r="D26" i="3"/>
  <c r="B26" i="3"/>
  <c r="D25" i="3"/>
  <c r="B25" i="3"/>
  <c r="D24" i="3"/>
  <c r="B24" i="3"/>
  <c r="D23" i="3"/>
  <c r="B23" i="3"/>
  <c r="D22" i="3"/>
  <c r="B22" i="3"/>
  <c r="D21" i="3"/>
  <c r="B21" i="3"/>
  <c r="D20" i="3"/>
  <c r="B20" i="3"/>
  <c r="D19" i="3"/>
  <c r="B19" i="3"/>
  <c r="D18" i="3"/>
  <c r="B18" i="3"/>
  <c r="D17" i="3"/>
  <c r="B17" i="3"/>
  <c r="D16" i="3"/>
  <c r="B16" i="3"/>
  <c r="D15" i="3"/>
  <c r="B15" i="3"/>
  <c r="D14" i="3"/>
  <c r="B14" i="3"/>
  <c r="D13" i="3"/>
  <c r="B13" i="3"/>
  <c r="D12" i="3"/>
  <c r="B12" i="3"/>
  <c r="D11" i="3"/>
  <c r="B11" i="3"/>
  <c r="D10" i="3"/>
  <c r="B10" i="3"/>
  <c r="D9" i="3"/>
  <c r="B9" i="3"/>
  <c r="D8" i="3"/>
  <c r="B8" i="3"/>
  <c r="L7" i="3"/>
  <c r="K7" i="3"/>
  <c r="J7" i="3"/>
  <c r="B7" i="3"/>
  <c r="M7" i="3" s="1"/>
  <c r="L6" i="3"/>
  <c r="K6" i="3"/>
  <c r="J6" i="3"/>
  <c r="D6" i="3"/>
  <c r="B6" i="3"/>
  <c r="L5" i="3"/>
  <c r="K5" i="3"/>
  <c r="J5" i="3"/>
  <c r="D5" i="3"/>
  <c r="B5" i="3"/>
  <c r="L4" i="3"/>
  <c r="K4" i="3"/>
  <c r="J4" i="3"/>
  <c r="D4" i="3"/>
  <c r="B4" i="3"/>
  <c r="S33" i="1"/>
  <c r="S32" i="1"/>
  <c r="S31" i="1"/>
  <c r="O31" i="1"/>
  <c r="D64" i="3" s="1"/>
  <c r="R30" i="1"/>
  <c r="S30" i="1" s="1"/>
  <c r="R29" i="1"/>
  <c r="S29" i="1" s="1"/>
  <c r="R28" i="1"/>
  <c r="S28" i="1" s="1"/>
  <c r="R27" i="1"/>
  <c r="S27" i="1" s="1"/>
  <c r="S26" i="1"/>
  <c r="S25" i="1"/>
  <c r="S24" i="1"/>
  <c r="B94" i="3" l="1"/>
  <c r="C94" i="3" s="1"/>
  <c r="D7" i="3"/>
  <c r="O7" i="3" s="1"/>
  <c r="B78" i="3"/>
  <c r="C78" i="3" s="1"/>
  <c r="D84" i="3"/>
  <c r="D86" i="3" s="1"/>
  <c r="M4" i="3"/>
  <c r="K8" i="3"/>
  <c r="O4" i="3"/>
  <c r="L8" i="3"/>
  <c r="O5" i="3"/>
  <c r="D78" i="3"/>
  <c r="E78" i="3" s="1"/>
  <c r="M5" i="3"/>
  <c r="M6" i="3"/>
  <c r="J8" i="3"/>
  <c r="B86" i="3"/>
  <c r="C86" i="3" s="1"/>
  <c r="B34" i="3"/>
  <c r="C20" i="3" s="1"/>
  <c r="O6" i="3"/>
  <c r="C91" i="3" l="1"/>
  <c r="C93" i="3"/>
  <c r="C92" i="3"/>
  <c r="C76" i="3"/>
  <c r="C72" i="3"/>
  <c r="C62" i="3"/>
  <c r="C40" i="3"/>
  <c r="C58" i="3"/>
  <c r="E67" i="3"/>
  <c r="C53" i="3"/>
  <c r="C51" i="3"/>
  <c r="C41" i="3"/>
  <c r="C47" i="3"/>
  <c r="E54" i="3"/>
  <c r="E63" i="3"/>
  <c r="E68" i="3"/>
  <c r="C64" i="3"/>
  <c r="C43" i="3"/>
  <c r="C54" i="3"/>
  <c r="C60" i="3"/>
  <c r="C75" i="3"/>
  <c r="C50" i="3"/>
  <c r="D34" i="3"/>
  <c r="E28" i="3" s="1"/>
  <c r="C56" i="3"/>
  <c r="C71" i="3"/>
  <c r="C46" i="3"/>
  <c r="C73" i="3"/>
  <c r="C52" i="3"/>
  <c r="C67" i="3"/>
  <c r="C42" i="3"/>
  <c r="C57" i="3"/>
  <c r="C48" i="3"/>
  <c r="C63" i="3"/>
  <c r="C74" i="3"/>
  <c r="C69" i="3"/>
  <c r="C49" i="3"/>
  <c r="C39" i="3"/>
  <c r="C44" i="3"/>
  <c r="C59" i="3"/>
  <c r="C66" i="3"/>
  <c r="C61" i="3"/>
  <c r="E86" i="3"/>
  <c r="E85" i="3"/>
  <c r="E83" i="3"/>
  <c r="C45" i="3"/>
  <c r="C68" i="3"/>
  <c r="E84" i="3"/>
  <c r="C55" i="3"/>
  <c r="C70" i="3"/>
  <c r="C77" i="3"/>
  <c r="C65" i="3"/>
  <c r="E50" i="3"/>
  <c r="E53" i="3"/>
  <c r="E49" i="3"/>
  <c r="M8" i="3"/>
  <c r="N4" i="3" s="1"/>
  <c r="C30" i="3"/>
  <c r="E64" i="3"/>
  <c r="C23" i="3"/>
  <c r="E73" i="3"/>
  <c r="E41" i="3"/>
  <c r="E56" i="3"/>
  <c r="E69" i="3"/>
  <c r="E42" i="3"/>
  <c r="E52" i="3"/>
  <c r="E58" i="3"/>
  <c r="E39" i="3"/>
  <c r="C27" i="3"/>
  <c r="C26" i="3"/>
  <c r="E55" i="3"/>
  <c r="E62" i="3"/>
  <c r="E70" i="3"/>
  <c r="C83" i="3"/>
  <c r="C19" i="3"/>
  <c r="E51" i="3"/>
  <c r="E47" i="3"/>
  <c r="C7" i="3"/>
  <c r="N7" i="3" s="1"/>
  <c r="E65" i="3"/>
  <c r="E48" i="3"/>
  <c r="E46" i="3"/>
  <c r="C12" i="3"/>
  <c r="E59" i="3"/>
  <c r="E77" i="3"/>
  <c r="E45" i="3"/>
  <c r="E60" i="3"/>
  <c r="C16" i="3"/>
  <c r="E75" i="3"/>
  <c r="E43" i="3"/>
  <c r="E61" i="3"/>
  <c r="E76" i="3"/>
  <c r="E44" i="3"/>
  <c r="E74" i="3"/>
  <c r="C85" i="3"/>
  <c r="E71" i="3"/>
  <c r="C84" i="3"/>
  <c r="E57" i="3"/>
  <c r="E72" i="3"/>
  <c r="E40" i="3"/>
  <c r="E66" i="3"/>
  <c r="C34" i="3"/>
  <c r="C25" i="3"/>
  <c r="C17" i="3"/>
  <c r="C9" i="3"/>
  <c r="C8" i="3"/>
  <c r="C21" i="3"/>
  <c r="C33" i="3"/>
  <c r="C29" i="3"/>
  <c r="C13" i="3"/>
  <c r="C4" i="3"/>
  <c r="C15" i="3"/>
  <c r="C22" i="3"/>
  <c r="N5" i="3"/>
  <c r="C11" i="3"/>
  <c r="C18" i="3"/>
  <c r="C14" i="3"/>
  <c r="C32" i="3"/>
  <c r="C5" i="3"/>
  <c r="C10" i="3"/>
  <c r="C28" i="3"/>
  <c r="C31" i="3"/>
  <c r="C6" i="3"/>
  <c r="C24" i="3"/>
  <c r="O8" i="3"/>
  <c r="P6" i="3" s="1"/>
  <c r="E4" i="3" l="1"/>
  <c r="E12" i="3"/>
  <c r="E30" i="3"/>
  <c r="E7" i="3"/>
  <c r="P7" i="3" s="1"/>
  <c r="E8" i="3"/>
  <c r="E15" i="3"/>
  <c r="E10" i="3"/>
  <c r="E13" i="3"/>
  <c r="E29" i="3"/>
  <c r="E16" i="3"/>
  <c r="E9" i="3"/>
  <c r="E27" i="3"/>
  <c r="E24" i="3"/>
  <c r="E14" i="3"/>
  <c r="E5" i="3"/>
  <c r="E23" i="3"/>
  <c r="E32" i="3"/>
  <c r="E33" i="3"/>
  <c r="E31" i="3"/>
  <c r="E34" i="3"/>
  <c r="E20" i="3"/>
  <c r="E25" i="3"/>
  <c r="E11" i="3"/>
  <c r="E6" i="3"/>
  <c r="E21" i="3"/>
  <c r="E19" i="3"/>
  <c r="E26" i="3"/>
  <c r="E17" i="3"/>
  <c r="E18" i="3"/>
  <c r="E22" i="3"/>
  <c r="N6" i="3"/>
  <c r="N8" i="3" s="1"/>
  <c r="P5" i="3"/>
  <c r="P4" i="3"/>
  <c r="P8" i="3" l="1"/>
</calcChain>
</file>

<file path=xl/sharedStrings.xml><?xml version="1.0" encoding="utf-8"?>
<sst xmlns="http://schemas.openxmlformats.org/spreadsheetml/2006/main" count="2624" uniqueCount="1056">
  <si>
    <t>NAME OF PROJECT</t>
  </si>
  <si>
    <t>FUNDING AGENCY</t>
  </si>
  <si>
    <t>SECTOR</t>
  </si>
  <si>
    <t>OBJECTIVE</t>
  </si>
  <si>
    <t>COMPONENT/DESCRIPTION</t>
  </si>
  <si>
    <t>STATUS</t>
  </si>
  <si>
    <t>STATUS INDICATOR</t>
  </si>
  <si>
    <t>IDP RESOURCES</t>
  </si>
  <si>
    <t xml:space="preserve">FUNDING TYPE </t>
  </si>
  <si>
    <t xml:space="preserve">UNDP with support from Mines and Geology Division, Ministry of Transport and Mining </t>
  </si>
  <si>
    <t>Administration</t>
  </si>
  <si>
    <t>European Union</t>
  </si>
  <si>
    <t xml:space="preserve">Planning Institute of Jamaica </t>
  </si>
  <si>
    <t>Closed</t>
  </si>
  <si>
    <t>Economic Partnership Agreement (EPA) Capacity Building Project II</t>
  </si>
  <si>
    <t>The objective of the project is to support the Government of Jamaica in addressing the trade deficit, accelerating exports, enhancing competitiveness and integration the economy in global markets.  The purpose of the project is to improve conditions for better access of Jamaican products to the rest of the world.</t>
  </si>
  <si>
    <t>Green</t>
  </si>
  <si>
    <t>Agriculture</t>
  </si>
  <si>
    <t xml:space="preserve">Jamaica Justice Reform Implementation Programme </t>
  </si>
  <si>
    <t>Ministry of Justice</t>
  </si>
  <si>
    <t>Budget Support</t>
  </si>
  <si>
    <t xml:space="preserve">The overall objective is to support the government to build a secure, cohesive and just society as outlined in Vision 2030 Jamaica. </t>
  </si>
  <si>
    <t>Justice Security Accountability and Transparency Project (JSAT)</t>
  </si>
  <si>
    <t>Ministry of National Security,  Ministry of Justice and INDECOM</t>
  </si>
  <si>
    <t>Governance</t>
  </si>
  <si>
    <t xml:space="preserve">To improve the standard of living and quality of life of Jamaican citizens by strengthening governance and oversight, with particular regard to the functioning of the security and justice systems. </t>
  </si>
  <si>
    <t>Poverty Reduction Programme IV</t>
  </si>
  <si>
    <t>Jamaica Social Investment Fund (JSIF)</t>
  </si>
  <si>
    <t>Poverty Reduction</t>
  </si>
  <si>
    <t>To contribute to inclusive growth and equitable development by promoting economic well-being and enhanced quality of life for residents in volatile communities.</t>
  </si>
  <si>
    <t>Amber</t>
  </si>
  <si>
    <t>Programme for the Reduction of Maternal &amp; Child Mortality</t>
  </si>
  <si>
    <t>Ministry of Health</t>
  </si>
  <si>
    <t>Health</t>
  </si>
  <si>
    <t>The overall objective of PROMAC is to provide support in attaining Millennium Development Goals 4 "Reducing Child Mortality" and 5 "Improving Maternal Health" through inter alia, the introduction of new critical care services via maternal and neonatal high dependency units in all four health regions. This will involve the provision of infrastructure, equipment, training and educational campaigns.</t>
  </si>
  <si>
    <t>Public Financial Management (PFM) Support Programme</t>
  </si>
  <si>
    <t>IDB</t>
  </si>
  <si>
    <t>Public Sector Reform</t>
  </si>
  <si>
    <t>The overall objective of the reforms to be supported is to achieve more efficient public finances management in Jamaica, notably by:
(i) the strengthening internal budget control and central cash management.
(ii) the modernisation of the public procurement process;
(iii) improving external budget audit &amp; oversight</t>
  </si>
  <si>
    <t xml:space="preserve">Sector Budget Support to Sugar Industry AMS 2013 </t>
  </si>
  <si>
    <t>Ministry of Industry, Commerce, Agriculture &amp; Fisheries</t>
  </si>
  <si>
    <t>To support the implementation of the Jamaica Country Strategy for the Adaptation of the Sugar Industry, in particular in achieving: the development of a sustainable private-led cane industry by promoting investments in industry modernization and in value added products and modern technology; and To strengthen the economic diversification, social resilience and environmental sustainability of sugar dependent areas</t>
  </si>
  <si>
    <t xml:space="preserve">Technical Cooperation Facility V </t>
  </si>
  <si>
    <t>To contribute to the implementation of Jamaican Government's development strategy through support to EU financial programmes and a coherent and informed approach to development and trade issues</t>
  </si>
  <si>
    <t>Technical Cooperation Facility VI</t>
  </si>
  <si>
    <t>To contribute to the successful preparation/formulation, implementation and management of the Jamaica-European Union (EU) Cooperation.</t>
  </si>
  <si>
    <t>CDB</t>
  </si>
  <si>
    <t>CFTC</t>
  </si>
  <si>
    <t>DFID</t>
  </si>
  <si>
    <t>FAO</t>
  </si>
  <si>
    <t xml:space="preserve">Federal Republic of Germany </t>
  </si>
  <si>
    <t>GAC</t>
  </si>
  <si>
    <t>GEF</t>
  </si>
  <si>
    <t>GEF Small Grants</t>
  </si>
  <si>
    <t>Global Fund</t>
  </si>
  <si>
    <t>IAEA</t>
  </si>
  <si>
    <t>Japan</t>
  </si>
  <si>
    <t>Kingdom of Spain</t>
  </si>
  <si>
    <t>Mexico</t>
  </si>
  <si>
    <t>NEPA</t>
  </si>
  <si>
    <t>New Zealand</t>
  </si>
  <si>
    <t>OAS</t>
  </si>
  <si>
    <t>PAHO</t>
  </si>
  <si>
    <t>People's Republic of China</t>
  </si>
  <si>
    <t>Planning Institute of Jamaica</t>
  </si>
  <si>
    <t xml:space="preserve">Republic of Argentina </t>
  </si>
  <si>
    <t>Republic of Korea</t>
  </si>
  <si>
    <t>UN Environment</t>
  </si>
  <si>
    <t>UNAIDS</t>
  </si>
  <si>
    <t>UNDP</t>
  </si>
  <si>
    <t>UNEP</t>
  </si>
  <si>
    <t>UNESCO</t>
  </si>
  <si>
    <t>UNFPA</t>
  </si>
  <si>
    <t>UN Women</t>
  </si>
  <si>
    <t>UNICEF</t>
  </si>
  <si>
    <t>USAID</t>
  </si>
  <si>
    <t>World Bank</t>
  </si>
  <si>
    <t xml:space="preserve">Green </t>
  </si>
  <si>
    <t>Red</t>
  </si>
  <si>
    <t>Agriculture and Rural Development</t>
  </si>
  <si>
    <t>Child Protection</t>
  </si>
  <si>
    <t>Climate Change</t>
  </si>
  <si>
    <t>Communication</t>
  </si>
  <si>
    <t>Community Development</t>
  </si>
  <si>
    <t>Cross Cutting Themes</t>
  </si>
  <si>
    <t>Culture</t>
  </si>
  <si>
    <t>Debt Management</t>
  </si>
  <si>
    <t>Development</t>
  </si>
  <si>
    <t>Economic Financial Infrastructure</t>
  </si>
  <si>
    <t>Education</t>
  </si>
  <si>
    <t>Energy</t>
  </si>
  <si>
    <t>Environment</t>
  </si>
  <si>
    <t>Environment and Climate Change</t>
  </si>
  <si>
    <t>Environment and Disaster Management</t>
  </si>
  <si>
    <t>Industry &amp; Commerce</t>
  </si>
  <si>
    <t>Justice</t>
  </si>
  <si>
    <t>Migration</t>
  </si>
  <si>
    <t>National Security</t>
  </si>
  <si>
    <t>Private Sector Development</t>
  </si>
  <si>
    <t>Quality Education</t>
  </si>
  <si>
    <t>Security</t>
  </si>
  <si>
    <t>SMEs</t>
  </si>
  <si>
    <t>Social</t>
  </si>
  <si>
    <t>Social Investment</t>
  </si>
  <si>
    <t>Social Protection</t>
  </si>
  <si>
    <t>Social Protection-Employment</t>
  </si>
  <si>
    <t>Social/Multi</t>
  </si>
  <si>
    <t>Sports</t>
  </si>
  <si>
    <t>Trade</t>
  </si>
  <si>
    <t>Transportation</t>
  </si>
  <si>
    <t>Water</t>
  </si>
  <si>
    <t>Loan</t>
  </si>
  <si>
    <t>Grant</t>
  </si>
  <si>
    <t>Technical Cooperation</t>
  </si>
  <si>
    <t>Commonwealth Climate Finance Access Hub</t>
  </si>
  <si>
    <t>Climate Change Division, Ministry of Water, Land, Environment and Climate Change.</t>
  </si>
  <si>
    <t>Commonwealth Ocean and Natural Resources Programme</t>
  </si>
  <si>
    <t>PCJ</t>
  </si>
  <si>
    <t>To assist Jamaica with petroleum sector reforms and capacity building to prepare Government officials for future dealings with potential investors and for effective governance of the sector</t>
  </si>
  <si>
    <t>To help small and vulnerable member states to build capacity to access multilateral climate finance funds through that the deployment of long-term climate finance experts</t>
  </si>
  <si>
    <t>Hub and Spokes II</t>
  </si>
  <si>
    <t>MICAF</t>
  </si>
  <si>
    <t xml:space="preserve">To support trade capacity building in Jamaica </t>
  </si>
  <si>
    <t xml:space="preserve">Technical Assistance </t>
  </si>
  <si>
    <t>Support to the Government is ongoing</t>
  </si>
  <si>
    <t>Jamaica Petroleum Sector Reform</t>
  </si>
  <si>
    <t>To support the  development of Jamaica's new products new markets strategy</t>
  </si>
  <si>
    <t>JAMPRO</t>
  </si>
  <si>
    <t>Trade Competiveness Programme</t>
  </si>
  <si>
    <t>MOEYI</t>
  </si>
  <si>
    <t>To develop and demonstrate a mechanism which facilitates the engagement of small farmers and processors as effective suppliers to the School Feeding Programme, through the sustainable SFP pilot.</t>
  </si>
  <si>
    <t>To Improved capacity of the Ministry of Industry, Commerce, Agriculture and Fisheries to develop and implement value chain upgrading strategies. Increased stakeholder participation in the development and upgrading of the ginger value chain and Strengthening the efficiency of the clean planting material production system to support expanded production of ginger.</t>
  </si>
  <si>
    <t>Geared towards improving Jamaica's capacity and implement value chain upgrading strategies with increased stakeholder participation. It will also seek to strengthen the efficiency  of the clean planting material production system to support expanded production of ginger.</t>
  </si>
  <si>
    <t xml:space="preserve">To formulate an appropriate industry development sector plan </t>
  </si>
  <si>
    <t xml:space="preserve">The project's goal is to enhance conservation of biodiversity and ecosystem services through the mainstreaming of biodiversity into planning policies and practices into Jamaica's productive landscapes and key sectors. </t>
  </si>
  <si>
    <t xml:space="preserve">Protected Area through Community Engagement </t>
  </si>
  <si>
    <t xml:space="preserve">Water Quality to Improve Capacity for Environmental Management </t>
  </si>
  <si>
    <t xml:space="preserve">Youth through Sustainable Land Management using New Technologies </t>
  </si>
  <si>
    <t>Biodiversity Restoration in Portland Blight Protected Area through Community Engagement</t>
  </si>
  <si>
    <t>To protect communities, infrastructure, livelihoods and biodiversity in the Portland Ridge area through restoration and protection of the damaged, high biodiversity dry limestone forests in the area.</t>
  </si>
  <si>
    <t>Blue and John Crow Mountains National Park and World Heritage Site (BJCMNP &amp; WHS) - Linking Natural and Cultural Heritage Conservation</t>
  </si>
  <si>
    <t xml:space="preserve">To preserve biodiversity and heritage within the Blue and John Crow Mountains National Park and World Heritage Site and the associated Windward Marron Communities outside the Protected Area Boundaries. </t>
  </si>
  <si>
    <t>Consultants recruited to conduct assessments for the Forest Ecosystem Assessment and Conservation Plans and Conservation and Visitors Use Management Plans</t>
  </si>
  <si>
    <t>Climate Change Training for NGOs and CBOs</t>
  </si>
  <si>
    <t xml:space="preserve">To increase awareness among NGOs/CBOs of the impacts of climate change and identifying resilient and adaptive measures through enhanced access to climate change information and alternative resources.  </t>
  </si>
  <si>
    <t>Project activities not yet started as first disbursement has not been made</t>
  </si>
  <si>
    <t>Evaluating Discovery Bay Inshore Coastal Water Quality to Improve Capacity for Environmental Management</t>
  </si>
  <si>
    <t>Promoting Opportunities for Women and Youth through Sustainable Land Management using new Technologies</t>
  </si>
  <si>
    <t>To execute environmentally driven activities geared towards improving the Calderwood community's overall resiliences to natural hazards and climate change impacts.</t>
  </si>
  <si>
    <t>Project activities not yet started as first disbursement was made in Late December 2017</t>
  </si>
  <si>
    <t>Project activities not yet started as first disbursement was made in late December 2017</t>
  </si>
  <si>
    <t>Protecting the Natural Ecosystems and Preventing Land Degradation while Sustaining livelihoods through Apiculture</t>
  </si>
  <si>
    <t xml:space="preserve">• One (1) field trip, 9 training sessions, 2 agro-forestry workshops conducted - 24 men, 7 women, and youths from the Primary school and children’s home in the community participated 
• Tree Planting to increase forest cover of approximately 4.6 hectares of land
</t>
  </si>
  <si>
    <t xml:space="preserve">Renewable Energy for All - Expansion of Renewable Energy Activities at the Community level both Locally and Regionally </t>
  </si>
  <si>
    <t xml:space="preserve">To meet the demand for expansion of renewable energy activities both at the local and regional level.  </t>
  </si>
  <si>
    <t>• A fully equipped LED Assembly and Testing Lab constructed 
• LED Cottage Industry established  in Parade Gardens
• Five (5) Training courses/  modules on Renewable Energy developed 
• 296 persons (mostly at risk youths) were trained in all courses – 205 Male/91 Female 
• 795 x LED tubes and 100 x E27 LED bulbs assembled</t>
  </si>
  <si>
    <t xml:space="preserve">To improve sustainable management of resources to support the contribution of agro-forestry and agro-tourism to income generation and community development in four buffer communities of the Blue and John Crow Mountains National Parks. </t>
  </si>
  <si>
    <t>Global Fund CVC-COIN Project</t>
  </si>
  <si>
    <t xml:space="preserve">Global Fund Support for HIV/AIDS Programme </t>
  </si>
  <si>
    <t>Assessing the Kingston Hydrologic Basin</t>
  </si>
  <si>
    <t>NWC</t>
  </si>
  <si>
    <t xml:space="preserve">To determine the availability of adequate water in the Kingston Hydrologic Basin (KHB) for an enhanced and sustainable water supply and to strengthen the technical capacity of the NWC to make informed decisions relating to sustainable planning, management and use of the water resources in the KHB. </t>
  </si>
  <si>
    <t>The testing equipment were procured and deployed at six well sites in the KHB where data is being collected for analysis by the Physics Department of UWI under an MOU.</t>
  </si>
  <si>
    <t>Optimizing Irrigation Water Management to Improve Crop Output and Water Quality Control</t>
  </si>
  <si>
    <t>NIC</t>
  </si>
  <si>
    <t xml:space="preserve">To improve soil, water and crop management practices. Productivity of selected crops like onion and sweet potatoes as well as the efficient use of water and fertilizers </t>
  </si>
  <si>
    <t>To increase the irrigation water quality in the Rio Cobre basin by utilizing water and fertilizer in an efficient manner.  The project also seeks to increase productivity of onions and sweet potato productivity by training personnel in isotopic techniques</t>
  </si>
  <si>
    <t>Two (2) plots have been secured for crop production. The visit of the Technical Officer (TO) has been rescheduled to August 15th. Crop production will begin after field setup with instruments is completed. Project had a start date of January 1, but due to the rescheduling of the TO’s visit, a request is to be made to push back the official start date of the project.</t>
  </si>
  <si>
    <t>Promoting Healthy Growth in Children by assessing the role of parenting and early life on body composition and energy expenditure</t>
  </si>
  <si>
    <t>To contribute to improve the overall health of children in Jamaica.</t>
  </si>
  <si>
    <t>MOH/TMRU</t>
  </si>
  <si>
    <t>Promoting Healthy Growth in Children</t>
  </si>
  <si>
    <t>Upgrading the  Research Reactor Infrastructure at the University of the West Indies, Slowpoke Facility, JM-1</t>
  </si>
  <si>
    <t>ICENS</t>
  </si>
  <si>
    <t>Department of Correctional Services</t>
  </si>
  <si>
    <t>The drafting of a Tourism Security Plan and promotion of Public Private Partnerships in the Tourism Security industry. Approximately 12 officials from both sectors have been involved in the process.</t>
  </si>
  <si>
    <t xml:space="preserve">PAHO Support for Communicable Diseases              </t>
  </si>
  <si>
    <t>PAHO Support of  Life Course Social Determinants and Environmental Health Programme</t>
  </si>
  <si>
    <t>Initiatives  to support the communicable disease programme.</t>
  </si>
  <si>
    <t>Initiatives to support maternal and child health, adult and sexual and reproductive health, as well as health and the environment.</t>
  </si>
  <si>
    <t xml:space="preserve">Three (3)  initiatives have successfully been completed. Twelve (15) initiatives are currently in progress. </t>
  </si>
  <si>
    <t xml:space="preserve">Three (3) initiatives have been successfully completed. Nine (9) initiatives are currently in progress. </t>
  </si>
  <si>
    <t xml:space="preserve">PAHO Support of Health Systems and Universal Access and Coverage Programme </t>
  </si>
  <si>
    <t>Initiatives set in place to support the health systems in Jamaica</t>
  </si>
  <si>
    <t xml:space="preserve">One initiative has been successfully completed. Nine (9) initiatives are currently in progress. </t>
  </si>
  <si>
    <t>Phase I - Supporting Gender Responsive Strategies in JURIST Programme of the Caribbean Court of Justice</t>
  </si>
  <si>
    <t>Survivor Mentorship Initiative - Empowering HIV+ women and girls to address sexual abuse and commercial sexual exploitation of the girl child in Jamaica</t>
  </si>
  <si>
    <t xml:space="preserve">1. Improved access by survivors of sexual abuse and exploitation, to quality services including legal, health and psychosocial support:
a. Improved psychosocial well-being among young women and adolescent girls.
b. Outreach and advocacy to improve the lives of adolescent girls and young women.
</t>
  </si>
  <si>
    <t>UNAIDS Strategy Programme: On the Fast Track to end AIDS</t>
  </si>
  <si>
    <t>UNICEF; UNDP; UNFPA; PAHO; UNESCO; OHCAR; MOH</t>
  </si>
  <si>
    <t>To end the HIV-related stigma and discrimination reduced in health, work place and community settings in St. Andrews &amp; Kingston, St James and St. Catherine parishes</t>
  </si>
  <si>
    <t>Deployment of Renewable Energy and Improvement of Energy Efficiency in Public Sector (GEF 5)</t>
  </si>
  <si>
    <t>STEM</t>
  </si>
  <si>
    <t xml:space="preserve">Montreal Protocol </t>
  </si>
  <si>
    <t>This project is an amendment to the currently implemented HPMP project funded by Montreal Protocol. It seeks to phase-down substances that deplete the ozone layer such as hydro-fluorocarbons HCFCs.</t>
  </si>
  <si>
    <t>HCFC Phase-out Management Plan -1st Stage of implementation</t>
  </si>
  <si>
    <t>PIOJ</t>
  </si>
  <si>
    <t>Mainstreaming Migration into National Development Strategies, Phase 2, Swiss Development Agency</t>
  </si>
  <si>
    <t>UNDP with support from Mines and Geology Division, Ministry of Transport and Mining</t>
  </si>
  <si>
    <t>Preparation of the HCFC (hydro-chlorofluorocarbon  Phase out management plan)</t>
  </si>
  <si>
    <t>UNDP/NEPA</t>
  </si>
  <si>
    <t>To implement the first national stakeholders consultation workshop and submission of first draft of the HCFC (National Consultant) survey and first draft of the HPMP (International Consultant).</t>
  </si>
  <si>
    <t xml:space="preserve">• Project received a no cost extension until fiscal year 2017 (for first phase)
• Mid-term evaluation on-going.
• Three training sessions to be conducted </t>
  </si>
  <si>
    <t>MNS; MLGCD</t>
  </si>
  <si>
    <t>Rejuvenating Communities: A Social Cohesive Approach</t>
  </si>
  <si>
    <t>SDC</t>
  </si>
  <si>
    <t>This project seeks to strengthen the capacity of the community development committees (CDC’s) to create strategic partnerships with state based service providers in order to address the vulnerabilities of residents in West Kingston. This support will strengthen efforts to reduce crime and violence, improve social cohesion and build trust between the community and the state.</t>
  </si>
  <si>
    <t>Support to Effective National Implementation (SEIP 2)</t>
  </si>
  <si>
    <t>Support to Local Sustainable Development Goals and Local Government Training Institute</t>
  </si>
  <si>
    <t>Information not accessible at the moment</t>
  </si>
  <si>
    <t xml:space="preserve">Concept being finalized with MINDS
</t>
  </si>
  <si>
    <t>To advance the Nagoya protocol in the countries of the Caribbean and implementation of key measures to make the protocol operational in Caribbean countries</t>
  </si>
  <si>
    <t>Building Climate Resilience of Urban Systems Through Ecosystem-based Adaptation (EbA) in Kingston, Jamaica</t>
  </si>
  <si>
    <t>Ministry of Economic Growth and Job Creation</t>
  </si>
  <si>
    <t>To increase the capacity of urban and peri-urban communities to adapt to the effects of climate change. To reduce the vulnerability of communities living in three medium-sized Latin American and Caribbean cities to the effects of climate change through the integration of Ecosystem-based Adaptation (EbA) into urban planning in the medium- to long-term.</t>
  </si>
  <si>
    <t>Demonstration of urban EbA interventions in Kingston to increase the capacity of urban and peri-urban communities to adapt to the effects of climate change</t>
  </si>
  <si>
    <t xml:space="preserve">Development of Work Plan;
Identification of key stakeholders and key potential partners;
Meet with key stakeholders and key potential partners (UNEP – Jamaica Office; Jamaica Social Investment Fund – baseline project; Forestry Department; 
4H, Environment Solution Ltd;
Visit to possible sites for project interventions;
Meeting of National Coordinators with Regional Coordinator at ROLAC in Panama and;
Revise work plan based on meeting with Regional Coordinator.
</t>
  </si>
  <si>
    <t>Caribbean and North Brazil Shelf Large Marine Ecosystem Project (CLME+)</t>
  </si>
  <si>
    <t>Funds will not be assigned to countries. It is for integration of SPAW - Specially Protected Areas and Wildlife &amp; AMEP - Marine Ecosystem Project sub-programmes.</t>
  </si>
  <si>
    <t>Continuing Regional Support for the POPs Global Monitoring Plan under the Stockholm Convention in the Latin American and Caribbean Region</t>
  </si>
  <si>
    <t>To strengthen the capacity for implementation of the updated POPs Global Monitoring Plan (GMP) and to create the conditions for sustainable monitoring of POPs in the Latin American and Caribbean Region</t>
  </si>
  <si>
    <t>Work on the project is progressing as per work plan. Water monitoring started in February 2017. Flasks were provided to undertake the sampling of human milk and they are in the process of collecting samples. The training given by the expert laboratory is expected to start soon.</t>
  </si>
  <si>
    <t>CReW+ An integrated approach to wastewater and harmful chemicals management using innovative technical solutions and promoting financing mechanisms through the Caribbean Regional Fund for Wastewater Management in the Wider Caribbean Region (CReW+)</t>
  </si>
  <si>
    <t>Project approved but not yet started</t>
  </si>
  <si>
    <t>The project will implement and upscale Wider Caribbean-specific Financial Mechanisms and the use of Integrated and Innovative Solutions for Water and Wastewater Management.</t>
  </si>
  <si>
    <t>Development of Minamata Initial Assessment in the Caribbean (Trinidad and Tobago, Jamaica, St. Kitts and Nevis, St. Lucia)</t>
  </si>
  <si>
    <t>Development of Minamata Initial Assessment in the Caribbean (Trinidad and Tobago, Jamaica, St. Kitts and Nevis, St. Lucia) USD $150,000 per country plus executing fees</t>
  </si>
  <si>
    <t>Basel Convention Regional Center Caribbean</t>
  </si>
  <si>
    <t xml:space="preserve">Enhancing the Legislative Framework in Jamaica while fostering community and private sectors' engagement to reduce plastic marine litter from land activities </t>
  </si>
  <si>
    <t>GEF/NEPA</t>
  </si>
  <si>
    <t>Jamaica participated in a pilot study on the networks that helped in the design of an indicators system to be applied to all the Environmental Funds.</t>
  </si>
  <si>
    <t xml:space="preserve">Promoting Energy Efficiency and Renewable Energy in Buildings in Jamaica (LGGE) </t>
  </si>
  <si>
    <t>UWI, Center of Excellence for Renewable Energy - Petroleum Corporation of Jamaica/Ministry of Energy, Scientific Research Council of Jamaica, UTECH, NHT, Private Sector Organization</t>
  </si>
  <si>
    <t>Stabilizing GHG Emissions from Road Transport through Doubling of Global Vehicle Fuel Economy: Regional Implementation of the Global Fuel Efficiency Initiative (GFEI)</t>
  </si>
  <si>
    <t xml:space="preserve">Diagnostic Air Quality study / Approved Work plan by National Government / National Stakeholder Coordination events / Updated 2015 National Auto Fuel Economy Inventory 
</t>
  </si>
  <si>
    <t>Strengthening Human Resilience in Northern Clarendon and West Kingston</t>
  </si>
  <si>
    <t>Human Security Trust Fund</t>
  </si>
  <si>
    <t>Support to the Alignment of Jamaica's National Action Programme to the UNCCD 10 Year Strategy and Preparation of the Reporting and Review Process</t>
  </si>
  <si>
    <t>Partnership Initiative for Sustainable Land Management (PISLM)</t>
  </si>
  <si>
    <t xml:space="preserve">To facilitate the access to GEF funding by Jamaica for Enabling Activities to meet its obligation under the UNCCD a) Development and Alignment of NAP with 10-Year Strategy and b) Reporting and Review Process </t>
  </si>
  <si>
    <t>Trash Free Waters Programme</t>
  </si>
  <si>
    <t xml:space="preserve">To reduce and prevent land based trash from entering our watersheds, coastal waters, and the marine environment. </t>
  </si>
  <si>
    <t>Wastewater and Nutrients Project</t>
  </si>
  <si>
    <t>For the use of innovative methods in the reduction of nutrient pollution, from wastewater and agricultural discharges which enter water system.</t>
  </si>
  <si>
    <t>No funds disbursed. Contract phase to be initiated.</t>
  </si>
  <si>
    <t xml:space="preserve">Fast Track to Biosphere Reserve Nomination </t>
  </si>
  <si>
    <t>Jamaica National Commission for UNESCO (Man and Biosphere Committee)</t>
  </si>
  <si>
    <t>1-3 Day Workshop</t>
  </si>
  <si>
    <t>Training has started for the creation of the bands.   The bands have been found.</t>
  </si>
  <si>
    <t>Eve for Life</t>
  </si>
  <si>
    <t>Financial and technical support towards the development of the National Sexual and Reproductive Policy for Jamaica</t>
  </si>
  <si>
    <t xml:space="preserve">Provide technical assistance to the MoH for the dissemination and implementation of ASRH Standards for the provision of youth friendly services in health centres and clinics in Jamaica </t>
  </si>
  <si>
    <t>AWP signed with MOH;
FACE implemented;
Training initiated; 
Reports submitted and reviewed;</t>
  </si>
  <si>
    <t xml:space="preserve">Adolescent Health and HIV System Strengthening </t>
  </si>
  <si>
    <t xml:space="preserve">MOH - HIV Prevention </t>
  </si>
  <si>
    <t>Child Protection in Youth Cricket/Sports</t>
  </si>
  <si>
    <t xml:space="preserve">Cricket West Indies </t>
  </si>
  <si>
    <t xml:space="preserve">Project just initiated - no results to date. </t>
  </si>
  <si>
    <t>Early Childhood Inclusive Education - SIIA</t>
  </si>
  <si>
    <t xml:space="preserve">Rockhouse Foundation </t>
  </si>
  <si>
    <t>To support the establishment of the Savanna-la-mar Inclusive Infant Academy which will serve the early childhood needs of children with disabilities in Western Jamaica.</t>
  </si>
  <si>
    <t xml:space="preserve">Sensory rich teaching materials have been purchased and EduSport will be added in 2018 as a pilot for the parish of Westmoreland </t>
  </si>
  <si>
    <t>I am Alive (Phase II) - An Integrated Approach to Addressing Sexual Violence and HIV Prevention, Care and Support for Adolescent Girls and Young Women in Jamaica</t>
  </si>
  <si>
    <t xml:space="preserve">An integrated approach to addressing sexual violence and  HIV prevention, care and support for adolescent girls and young women in Jamaica </t>
  </si>
  <si>
    <t xml:space="preserve">Pathfinder </t>
  </si>
  <si>
    <t>Support the development of the Pathfinder country inception report ; update and implementation of the National Plan of Action for Children and Violence</t>
  </si>
  <si>
    <t>No results to date</t>
  </si>
  <si>
    <t>Psychological First Aid</t>
  </si>
  <si>
    <t>Fight for Peace International</t>
  </si>
  <si>
    <t>Securing The Best Interests of the Child: Legislative and Policy Reform for Child Safety and Justice</t>
  </si>
  <si>
    <t>Special Olympics Jamaica</t>
  </si>
  <si>
    <t>Strengthening the Inclusion of children with disabilities in Jamaica</t>
  </si>
  <si>
    <t>Digicel Jamaica Foundation</t>
  </si>
  <si>
    <t xml:space="preserve">To further empower the disability sector in Jamaica in matter of governance so that watchdog mechanisms are improved. It will also strengthen the quantity and quality of services to children with disabilities </t>
  </si>
  <si>
    <t>This project seeks to further empower the disability sector in Jamaica in matters of governance so that watchdog mechanisms are improved. It will also strengthen the quantity and quality of services to children with disabilities.</t>
  </si>
  <si>
    <t xml:space="preserve">391 children with disabilities were added to the National Registry for Persons with Disabilities in collaboration with the Jamaica Council for Persons with Disabilities (JCPD).  
As a result of their addition to the registry, 201 children with disabilities were able to access government-issued educational grants that covered tuition, books, stationary, uniforms and shoes. In addition to the children with disabilities, 2796 adults with disabilities were entered the JCPD registry. 
</t>
  </si>
  <si>
    <t xml:space="preserve">There is an "I can" IN EVERY Jamaican </t>
  </si>
  <si>
    <t xml:space="preserve">The overall aim is to better harness the SOJ network of caregivers, coaches, parents and athletes in intellectual disabilities health year round, highlight training for inclusive programming and safeguarding children through sport, and share some solutions to build healthier communities and informing families and communities and intellectual disabilities. Athletes, their families and their coaches will also learn leadership and self-advocacy skills. SOJ with guidance and technical assistance from UNICEF Jamaica will engage current and new partners to deliver these services. </t>
  </si>
  <si>
    <t>At the community level, Special Olympics Jamaica (SOJ) expanded its outreach programming through unified sporting activities, healthy athlete screenings, family fora and medical seminars for  clinicians interested in becoming SOJ volunteers.  The target of over 1000 participants was reached. Plans are advanced for the last phase of the project - purchasing screening equipment to support greater coverage of communities.</t>
  </si>
  <si>
    <t>Violence Interruption Programme</t>
  </si>
  <si>
    <t>Peace Management Initiative</t>
  </si>
  <si>
    <t>To strengthen the resilience of youths 15 to 19 years old involved in high risk activity, support them with therapeutic psycho-social treatment programmes and provide alternative pathways out of gang activity through built-in support mechanism. The PMI will also seek to provide the handholding needed to mentor and support the rehabilitation and reintegration of detached adolescents not involved in any positive mainstream activities.</t>
  </si>
  <si>
    <t xml:space="preserve">A combination of personal development, community engagement and therapeutic activities to engage the most at risk youths. </t>
  </si>
  <si>
    <t>X Marks The Spot - Road Safety Campaign</t>
  </si>
  <si>
    <t xml:space="preserve">JN Foundation </t>
  </si>
  <si>
    <t xml:space="preserve">To improve crosswalk safety when children are on the road near their schools by making the crosswalks more visible and exciting through the engagement of communities to convert existing crosswalks into colourful designs. </t>
  </si>
  <si>
    <t>The literature review of school programmes has been completed and up to 80 schools most in need of new crosswalks are being identified. The crosswalks are slated for painting in 2018.  An aligned media advocacy campaign to lead into the painting of the crosswalks will be launched early in 2018 incorporating actual colourful geometric crosswalk designs.</t>
  </si>
  <si>
    <t xml:space="preserve">TBC </t>
  </si>
  <si>
    <t>To strengthen the anti-corruption framework of Jamaica and the Organisation of Eastern Caribbean States (OECS), by building the capacity of select institutions to improve accountability and transparency.</t>
  </si>
  <si>
    <t>Not Applicable</t>
  </si>
  <si>
    <t>World Bank, IDB and IMF</t>
  </si>
  <si>
    <t>To support governments in the Caribbean region to strengthen their public financial management systems including tax and customs administration, financial sector surveillance, statistics, government procurement and competitiveness in order to promote private sector development that will build sustainable, competitive and inclusive economies in the region.</t>
  </si>
  <si>
    <t>To provide support to the Caribbean Regional Technical Assistance Center (CARTAC) and the COMPETE Caribbean Partnership Facility</t>
  </si>
  <si>
    <t>Unavailable</t>
  </si>
  <si>
    <t>Citizen Security and Justice Programme III</t>
  </si>
  <si>
    <t>Ministry of National Security (MNS) and Ministry of Justice (MOJ)</t>
  </si>
  <si>
    <t>To reduce violence and to enhance social cohesion and governance.</t>
  </si>
  <si>
    <t xml:space="preserve">It is estimated that at least 6-8 facilities (depending on need and works undertaken) will be rehabilitated and/or retrofitted. Proposed facilities include: Greater Portmore; Morant Bay Health Centre; St Anne’s Bay Health Centre; Albert Town; Mandeville; Stony Hill, Port Antonio; and Santa Cruz. </t>
  </si>
  <si>
    <t>Climate Change Park</t>
  </si>
  <si>
    <t>Portmore Municipal Council</t>
  </si>
  <si>
    <t xml:space="preserve">Citizen Security and Justice Program III </t>
  </si>
  <si>
    <t>Justice Undertakings for Social Transformation (JUST)</t>
  </si>
  <si>
    <t>University of the West Indies</t>
  </si>
  <si>
    <t>The PIOJ has not been able to garner status updates on this regional project on a consistent basis. This affects the ability to effectively monitor the project.</t>
  </si>
  <si>
    <t>Statistics Canada</t>
  </si>
  <si>
    <t>This project improves the ability of Caribbean Community (CARICOM) countries' national statistics agencies to provide solid and credible social and economic statistics to policy makers for use in the development of customized programs to improve the social and economic well-being of Caribbean women and men, boys and girls.</t>
  </si>
  <si>
    <t xml:space="preserve">Ministry of Justice with support from GAC and UNDP </t>
  </si>
  <si>
    <t>To foster an improved sense of security and to contribute to strengthening the justice system.</t>
  </si>
  <si>
    <t xml:space="preserve">Caribbean Court of Justice </t>
  </si>
  <si>
    <t>This project seeks to strengthen the ability of  courts and the judiciary to resolve cases efficiently and fairly. Special attention will be paid to improving the capacity and skills of judges, court administrators and court personnel.</t>
  </si>
  <si>
    <t>Assistance to the Caribbean Community (CARICOM) region in drafting legislation to further regional integration and economic growth, more legislative protection of vulnerable groups against discrimination, the training of mediators to assist parties in solving disputes without recourse to long and expensive court proceedings and a programme for sensitizing ordinary people about their rights under the law are among the benefits promised to CARICOM citizens as a new justice project takes effect.</t>
  </si>
  <si>
    <t>Ministry of National Security and Ministry of Justice</t>
  </si>
  <si>
    <t>To reduce violence and to enhance social cohesion and governance</t>
  </si>
  <si>
    <t xml:space="preserve">International Monetary Fund (IMF) </t>
  </si>
  <si>
    <t>To enhance the management of public finances in the Caribbean region</t>
  </si>
  <si>
    <t>Colleges and Institutes Canada (CICan)</t>
  </si>
  <si>
    <t>To strengthen the capacity of TVET system partners including, private sector partners, to design deliver and renew programmes to meet the challenges of socio economic growth and unemployment.</t>
  </si>
  <si>
    <t xml:space="preserve">To strengthen the next generation of Caribbean leaders to contribute more effectively to regional integration and economic growth. </t>
  </si>
  <si>
    <t>CRICAD/Canadian School of Public Service</t>
  </si>
  <si>
    <t>Working with national Ministries od Health, hospitals, clinics and national and disaster offices to enhance the technical capacity of health sector practitioners to prepare for disaster, while provide them with new tools and technologies</t>
  </si>
  <si>
    <t xml:space="preserve">NGM Americas </t>
  </si>
  <si>
    <t>Energy Management and Efficiency Programme</t>
  </si>
  <si>
    <t>To promote energy efficiency in government facilities and fuel conservation in road transportation to help reduce the debt of the GOJ by avoiding fuel imports.</t>
  </si>
  <si>
    <t xml:space="preserve">To support countries across the Caribbean in advancing the process of low-emission risk-resilient development by improving energy security and integrating medium to long-term planning for adaption to climate change </t>
  </si>
  <si>
    <t xml:space="preserve">Project for the Improvement of Emergency Communication System </t>
  </si>
  <si>
    <t>ODPEM</t>
  </si>
  <si>
    <t>1. Construction of repeater station huts and racks
2. Procurement and installation of equipment
3. Consulting services</t>
  </si>
  <si>
    <t xml:space="preserve">Refer to Project Objectives </t>
  </si>
  <si>
    <t>Early Childhood Institutions Project</t>
  </si>
  <si>
    <t>Ministry of Education, Youth and Information; National Education Trust</t>
  </si>
  <si>
    <t xml:space="preserve">1. Civil Work
a. Architectural / engineering services
2. Equipping and Furnishing
a. Procurement of furniture and equipment </t>
  </si>
  <si>
    <t>Not Available</t>
  </si>
  <si>
    <t>Major Infrastructure Development Project</t>
  </si>
  <si>
    <t>Ministry of Economic Growth and Job Creation and National Works Agency</t>
  </si>
  <si>
    <t xml:space="preserve">To continue infrastructural development throughout the island under a successor programme to the Jamaica Infrastructural Development Programme (JDIP). </t>
  </si>
  <si>
    <t>Offices of the Ministry of Foreign Affairs &amp; Foreign Trade</t>
  </si>
  <si>
    <t>Ministry of Foreign Affairs &amp; Trade (MoFAT)</t>
  </si>
  <si>
    <t>To provide customised office facilities for the Ministry of Foreign Affairs and Foreign Trade which adequately support its needs in terms of accommodation of staff, meeting and conference facilities and waiting areas for diplomatic and other visitors.(2) To contribute to the redevelopment of downtown Kingston by virtue of the relocation of the Ministry to that area.(3) To obviate the cost to Government arising from a high level of office rental for the current New Kingston location of the MoFAT.</t>
  </si>
  <si>
    <t xml:space="preserve">Project for the Building of the Confucius Institute </t>
  </si>
  <si>
    <t>UWI and the Ministry of Education, Youth and Information</t>
  </si>
  <si>
    <t>To build a 2400 square metre building for the exchange of culture and transfer of knowledge on the campus of The University of the West Indies, Mona</t>
  </si>
  <si>
    <t xml:space="preserve">The facility will include a lecture theatre, a training room, a reception centre, a main office, a storeroom, an entrance hall, a patio area, a facilities room, a conference room and a small meeting room, classrooms, display areas, tea break areas, a library, Directors’ and executive offices, as agreed in the technical design drawings, etc. The building will include the necessary generators, facilities for security, devices for network and video conferences and furniture for teaching and offices, etc. </t>
  </si>
  <si>
    <t>Public Sector Efficiency Programme (Co-financed with IDB &amp; EU)</t>
  </si>
  <si>
    <t>Cabinet Office</t>
  </si>
  <si>
    <t xml:space="preserve">The overall objective of the Program is to improve the efficiency of the Jamaican public sector by strengthening government capacity in: (i) Human Resource Management (HRM); (ii) Information and Communication Technologies Management (ICTM); and (iii) control systems and accountability mechanisms. </t>
  </si>
  <si>
    <t xml:space="preserve"> 1: Human Resources Management (HRM)Component 2: Information and Communication Technologies Management (ICTM)</t>
  </si>
  <si>
    <t>Southern Coastal Highway Improvement Project</t>
  </si>
  <si>
    <t xml:space="preserve">"A New Path" - Promoting a Healthy Environment and Productive Alternatives for Juvenile Remandees and Offenders in Jamaica </t>
  </si>
  <si>
    <t>The project seeks to improve the lives of children and juveniles in conflict with the law, increasing their chances of successfully reintegrating back into society. This  initiative will work with remandees and offenders from South Camp and Metcalfe Correctional Centres and will benefit approximately 500 youth and their families.</t>
  </si>
  <si>
    <t xml:space="preserve">Combatting Corruption and Strengthening Integrity in Jamaica </t>
  </si>
  <si>
    <t>National Integrity Action (NIA)</t>
  </si>
  <si>
    <t xml:space="preserve">To Challenge Corrupt Practices Nationally, and Forster Public Support for Action Against Corruption </t>
  </si>
  <si>
    <t xml:space="preserve">Community Empowerment and Transformation Project (COMET) II </t>
  </si>
  <si>
    <t>Tetra Tech DPK</t>
  </si>
  <si>
    <t xml:space="preserve">Fi Wi Jamaica </t>
  </si>
  <si>
    <t>UTECH Jamaica</t>
  </si>
  <si>
    <t>To promote social change that will protect human rights</t>
  </si>
  <si>
    <t>Jamaica National Social Enterprise Business Initiative</t>
  </si>
  <si>
    <t>JN</t>
  </si>
  <si>
    <t xml:space="preserve">The Caribbean Marine Biodiversity Program </t>
  </si>
  <si>
    <t xml:space="preserve">Transitional Living Programme for Children in State Care </t>
  </si>
  <si>
    <t>University of the West Indies Open Campus/Caribbean Child Development Centre</t>
  </si>
  <si>
    <t xml:space="preserve">To improve the transition to independent living for Jamaican children leaving residential care at 18 years, and reduce the risk factors associated with low education or job skills training, inadequate life skills and poor self-image. </t>
  </si>
  <si>
    <t>CDEMA</t>
  </si>
  <si>
    <t>Sector Reform and Utility Commercialization Support (SRUC) Project</t>
  </si>
  <si>
    <t xml:space="preserve">To put in place programming, which can be scaled up over time, to address utility losses and expand access to legal, affordable services by low-income communities. </t>
  </si>
  <si>
    <t>Jamaica Public Service and Office of Utilities Regulation working with Washington-Based Field Support Mechanisms and A Contract through E3</t>
  </si>
  <si>
    <t xml:space="preserve">The Caribbean Clean Energy Programme </t>
  </si>
  <si>
    <t>MWLECC</t>
  </si>
  <si>
    <t>Basic Needs Trust Fund 9</t>
  </si>
  <si>
    <t>Building Capacity Post Disaster Needs Assessment</t>
  </si>
  <si>
    <t>Conducting Baseline Studies for 17 CRP Communities</t>
  </si>
  <si>
    <t>Essex Valley Agricultural Development Project</t>
  </si>
  <si>
    <t>Establishment of Comprehensive Bush Fire Early Warning Index</t>
  </si>
  <si>
    <t>Hermitage Dam Rehabilitation Study</t>
  </si>
  <si>
    <t>Institutional and Regulatory Framework for Jamaica's ICT-BPO Industry</t>
  </si>
  <si>
    <t>Strengthening Disaster Manager Capacity of the Portmore Municipal Council</t>
  </si>
  <si>
    <t>Upgraded Flood Early Warning System for the Rio Cobre Watershed</t>
  </si>
  <si>
    <t>Access Financial Services: Green Microfinance for Clean and Efficient Energy</t>
  </si>
  <si>
    <t xml:space="preserve">Adaptation Program and Financing Mechanism for the PPCR Jamaica </t>
  </si>
  <si>
    <t>Citizen Security and Justice Program III</t>
  </si>
  <si>
    <t>Credit Enhancement for Micro, Small and Medium Enterprise (MSME)</t>
  </si>
  <si>
    <t>JNBS Foundation</t>
  </si>
  <si>
    <t>MoFPS</t>
  </si>
  <si>
    <t>Fiscal Administration Modernization Programme</t>
  </si>
  <si>
    <t>Integrated Management of the Yallas-Hope Watershed Management Area</t>
  </si>
  <si>
    <t>MLSS</t>
  </si>
  <si>
    <t>Integrated Support to Jamaica Social Protection Strategy</t>
  </si>
  <si>
    <t>Kingston Metropolitan Area (KMA) Water Supply Improvement Programme</t>
  </si>
  <si>
    <t>New Employment Opportunities for Youth in Jamaica</t>
  </si>
  <si>
    <t>YUTE</t>
  </si>
  <si>
    <t>Project Grow: Accelerating the Inclusion Small Scale Farmers and Youth</t>
  </si>
  <si>
    <t>Desnoes and Geddes Foundation</t>
  </si>
  <si>
    <t xml:space="preserve">Promoting Financial Inclusion in Jamaica through Mobile Money for Microfinance </t>
  </si>
  <si>
    <t>DBJ</t>
  </si>
  <si>
    <t xml:space="preserve">Strengthening Health Systems in Jamaica - Strategic Master Plan </t>
  </si>
  <si>
    <t>MOH</t>
  </si>
  <si>
    <t xml:space="preserve">Strengthening the Institutional Capacity of the Financial Services Commission (FSC) </t>
  </si>
  <si>
    <t>FSC</t>
  </si>
  <si>
    <t xml:space="preserve">Support to National Water Commission (NWC) for Improvements in Corporation and Institutional Strengthening </t>
  </si>
  <si>
    <t>Support to Update: The Jamaican Water Resources Development Master Plan</t>
  </si>
  <si>
    <t>WRA</t>
  </si>
  <si>
    <t>Supporting the Development of an Entrepreneurial and Early Stage Ecosystem in Jamaica</t>
  </si>
  <si>
    <t xml:space="preserve">Technical Support to Reduce Teenage Pregnancy </t>
  </si>
  <si>
    <t>Disaster Vulnerability Reduction Project</t>
  </si>
  <si>
    <t>JSIF</t>
  </si>
  <si>
    <t>Early Childhood Development Programme</t>
  </si>
  <si>
    <t>Early Childhood Commission</t>
  </si>
  <si>
    <t xml:space="preserve">Foundations for Competitiveness and Growth Project </t>
  </si>
  <si>
    <t xml:space="preserve">Integrated Community Development Project </t>
  </si>
  <si>
    <t xml:space="preserve">PPCR-Improving Climate Data and Information Management Project </t>
  </si>
  <si>
    <t>Strategic Public Sector Transformation Project</t>
  </si>
  <si>
    <t>Ministry of Finance &amp; the Public Service (MoFPS)</t>
  </si>
  <si>
    <t>Youth Employment in Digital and Animation Industries ( Fund also Provided by South Korea US$0.6 million)</t>
  </si>
  <si>
    <t>OPM</t>
  </si>
  <si>
    <t>To reduce poverty and vulnerability through enhanced access to basic and social infrastructure and human resource development services.</t>
  </si>
  <si>
    <t xml:space="preserve">To strengthen the capacity of relevant ministries, departments and agencies and other key stakeholders in conducting post disaster impact assessments to lay the basis for mobilizing resources for the recovery and reconstruction stages of the disaster management cycle and to facilitate more accurate and comprehensive reporting of the impacts of the disasters on the environment, economic and social sectors. </t>
  </si>
  <si>
    <t xml:space="preserve">To enhance the capacity of GOJ to integrate baseline data and institutionalize a robust gender-sensitive M&amp;E system to inform the programming decisions and benchmarks for intended outcomes and impacts of the interventions within the most vulnerable and volatile communities in Jamaica. </t>
  </si>
  <si>
    <t>Consultancy includes Desk Review of all relevant CRP documentation and Develop an M&amp;E System for the Community Renewal Programme</t>
  </si>
  <si>
    <t>To enhance production and productivity of farmers in Essex Valley in a socially inclusive gender equitable and climate sensitive manner.</t>
  </si>
  <si>
    <t>Component 1: Improved Irrigation Systems;                                                                              Component 2 : Enhanced Agricultural Production, Marketing Facilities and Systems;                                                                 Component 3: Energy Efficiency/Renewable Energy;                                                 Component 4 : Technical Assistance;                                                                     Component 5: Land;                                                                                             Component 6 : Project Management, Financial Audits and Baseline Survey</t>
  </si>
  <si>
    <t>MSJ</t>
  </si>
  <si>
    <t>To establish a comprehensive Bush Fire Early Warning Index</t>
  </si>
  <si>
    <t>Development of a Multi Criteria Model; Pilot Site  Monitoring; Development of a CAP; PEAO II Campaign</t>
  </si>
  <si>
    <t xml:space="preserve"> To assist the NWC  in preparing a phased project for the rehabilitation of the Hermitage Dam, with recommendations for technically viable, socially- inclusive, gender responsive, climate resilient, hazard and risk focused and cost effective options to be implemented in the short term and over the long term with measures to ensure water security</t>
  </si>
  <si>
    <t>Component 1: Consultancy;                                                                                Component 2; Office Accommodation ;                                                                               Component 3: Local Transportation and Communication;                                                        Component 4: Local Counterpart Staff;                                                                         Component 5: Public Consultations/Workshops;                                                                                            Component 6: Administrative Costs;                                                       Component 7: Contingencies</t>
  </si>
  <si>
    <t>To enhance the Institutional and Regulatory Framework for Jamaica's ICT-BPO Industry to contribute to the improved growth and sustainability of the BPO/ICT Industry</t>
  </si>
  <si>
    <t>To enhance the capacity of the Portmore Municipal Council to make evidenced based decisions in respect of Disaster Risk Management and Climate Change Adaptation.</t>
  </si>
  <si>
    <t>To upgrade Flood Early Warning System for the Rio Cobre Watershed</t>
  </si>
  <si>
    <t>Access Financial Services</t>
  </si>
  <si>
    <t xml:space="preserve">The aim of the project is to increase the competitiveness of micro-entrepreneurs and small companies and to increase low income household's disposable income through better management of energy costs.  </t>
  </si>
  <si>
    <t>MEGJC</t>
  </si>
  <si>
    <t>To create innovative climate financing mechanisms to support implementation of climate resilience within MSMEs, NGOs and CBOs for tourism and ago-businesses across Jamaica, through access to a line of credit to MSMEs from an approved financial institution, as well as the establishment of a special climate change adaptation fund available to NGOs, CBOs and select public sector entities.</t>
  </si>
  <si>
    <t xml:space="preserve">Ministry of National Security and Social Security </t>
  </si>
  <si>
    <t>To support the Government of Jamaica in achieving a sustainable fiscal position by strengthening the Ministry of Finance and Planning’s institutional capacity to effectively; (i) improve customs and inland tax collections; and (ii) manage debt and government payment operations.</t>
  </si>
  <si>
    <t>The Objective of the project is to improve the conservation and management of biodiversity and the provision of ecosystem services on the Yallahs and Hope River Management unites (WMUs)</t>
  </si>
  <si>
    <t xml:space="preserve">The objective of the project is to increase job placement opportunities for poor, vulnerable and low-income Jamaican young people ages 17 to 29. </t>
  </si>
  <si>
    <t>Component 1:  Creating a comprehensive 10 year Strategic Development Plan for the health Component 2:  NCD screening policy, screening protocol, and training modules</t>
  </si>
  <si>
    <t>The objective of this project is the development of a comprehensive 10-year Strategic Development Plan for the health sector as part of the integrated health service delivery framework, and the creation of operating tools (NCD screening policy, screening protocol, and training modules) to complement the implementation of the plan</t>
  </si>
  <si>
    <t>The objective of the project is to  support the MLSS, the Ministry of Economic Growth and Job Creation,</t>
  </si>
  <si>
    <t>The project will be carried out through 2 components. Namely, Component 1: Building Effective Employer Engagement (US$185,000) and Component 2: Capacity Building and Institutional Strengthening (US$65,000).</t>
  </si>
  <si>
    <t xml:space="preserve">The project aims to strengthen the value chain of cassava through the expansion of its use in the production of RedStripe beer, creating cassava by-products, raising farmers' incomes, while creating employment for Youth. </t>
  </si>
  <si>
    <t>The objective of the project is  to successfully introduce a mobile money platform in Jamaica which benefits at least 2,500 low-income individuals and their families by giving them access to convenient and low-cost microfinance services. The expected impact of this operation is to reduce the financial vulnerability of micro-entrepreneurs, and increase access to financial services for the unbanked in Jamaica.</t>
  </si>
  <si>
    <t>The project will be carried out through 3 components. Namely, Corporate Governance Improvements (100,000), Institutional Strengthening (300, 000) and Other costs (100, 000-M&amp;E and audit)</t>
  </si>
  <si>
    <t>The project's objective is to update the Jamaica Water Resources’ Authority Master Plan (WRDMP)</t>
  </si>
  <si>
    <t xml:space="preserve">To contribute to the reduction in adolescent pregnancy rates in Jamaica. </t>
  </si>
  <si>
    <t>To enhance Jamaica’s resilience to disaster and climate risk, through improvement in the collection and generation of risk information, its analysis and use in monitoring systems and decision-making, retrofitting and/or construction of key infrastructure assets, and strengthening institutional capacities for climate and disaster risk management.</t>
  </si>
  <si>
    <t>The objective of the Project is to strengthen the business environment in Jamaica for private sector investment.</t>
  </si>
  <si>
    <t>To improve the quality and use of climate related data and information for effective planning and action at local and national levels</t>
  </si>
  <si>
    <t>The Project Development Objective (PDO) is to strengthen public resource management and support selected public sector institutions in facilitating a more enabling environment for private sector growth.</t>
  </si>
  <si>
    <t>To support youth employment in the digital and animation industries in Jamaica.</t>
  </si>
  <si>
    <t>Department of Correctional Services (DCS)</t>
  </si>
  <si>
    <t>Jamaica Strategic Corrections Partnership Project - Phase 2</t>
  </si>
  <si>
    <t xml:space="preserve">To improve the capacity of the Department of Corrections in Jamaica, reduce recidivism of young offenders, and support the reintegration of offenders from the correctional system back into Jamaican society; including referrals of those at risk of re-offending into relevant programmes. The project supports the Government’s initiative to tackle crime and violence through Social Development and, Rehabilitation and Redemption. </t>
  </si>
  <si>
    <t xml:space="preserve">Ministry of Local Government and Community Development through the Portmore Municipal Council </t>
  </si>
  <si>
    <t xml:space="preserve">To establish a climate change park and build public awareness. The project aims to raise public awareness about issues surrounding climate change among residents in Portmore, St Catherine and its environs </t>
  </si>
  <si>
    <t>The park will comprise a green recreational space for relaxation, which will also act as an educational tool to illustrate the generation and use of renewable energy, as well as reduction of the carbon footprint.</t>
  </si>
  <si>
    <t>The project is expected to end in 2018.</t>
  </si>
  <si>
    <t xml:space="preserve">All projects must align with at least one of the following thematic priorities:
• Empowering women and girls and promoting gender equality
• Championing human rights, inclusive and accountable governance, democracy, peaceful pluralism, and respect for diversity
• Promoting action on the environment, including water and climate change
</t>
  </si>
  <si>
    <t>Administered by IDB</t>
  </si>
  <si>
    <t>To develop green financial products in partnership with microfinance institutions. These products increase access to clean and efficient energy products and services by micro, small and medium-sized enterprises (MSMEs) and low-income households in the Caribbean.</t>
  </si>
  <si>
    <t xml:space="preserve">Entrepreneurship Program for Innovation in the Caribbean (EPIC) </t>
  </si>
  <si>
    <t>InfoDev ( Administered by WB)</t>
  </si>
  <si>
    <t>To build a supportive ecosystem for high-growth and sustainable enterprises throughout the Caribbean.</t>
  </si>
  <si>
    <t xml:space="preserve">Refer to IDB </t>
  </si>
  <si>
    <t>The development of the 'Model Guidelines for Sexual Offence Cases', and the accompanying Survivor's Rights Charter; the production of Gender Equality Protocols for magistrates and judges in Barbados, and Trinidad and Tobago, with others being developed for Jamaica, Guyana and Belize; preparation of gender and sexual harassment policies for the CCJ; and assistance with the development of civil procedure rules in Guyana.</t>
  </si>
  <si>
    <t xml:space="preserve">Climate Change Adaptation and Risk Reduction Technology and Strategies to Improve Community Resilience (CARTS) Project </t>
  </si>
  <si>
    <t>The project aims to improve knowledge of climate risks, disaster risk reduction and climate change adaptation of Savanna-la-Mar’s population by 80 per cent; reduce the vulnerability of Savanna-la-Mar’s population to flood hazards by 25 per cent; and enhance capacity to manage flood risk and reduce flood damage in the communities by 30 per cent.</t>
  </si>
  <si>
    <t>To support Government’s efforts to improve the performance of the education sector in several areas including strengthening of early childhood modernization initiatives focusing on innovation in teaching; support to teachers colleges to strengthen internal quality assurance and capacity building for teacher education in numeracy and science.</t>
  </si>
  <si>
    <t xml:space="preserve">Unable to garner status on this project. </t>
  </si>
  <si>
    <t>Embassy of Japan</t>
  </si>
  <si>
    <t>Educational Resources for Records Professionals in Digital Preservation Project</t>
  </si>
  <si>
    <t xml:space="preserve">Jamaica Archives and Records Department (JARD) </t>
  </si>
  <si>
    <t xml:space="preserve">To establish an educational resource for Records Professionals in Digital Preservation at the host country at a cost of over Eleven Millions. </t>
  </si>
  <si>
    <t xml:space="preserve">Technical Cooperation Project on Sport Coaching </t>
  </si>
  <si>
    <t>Ministry of Culture, Education, Gender and Sports</t>
  </si>
  <si>
    <t xml:space="preserve">The project is aimed at preparing 138 athletes and coaches for the 2018 Central American and Caribbean Games, the 2019 Pan American Games and the 2020 Olympic Games. </t>
  </si>
  <si>
    <t xml:space="preserve">The areas of training include: swimming, synchronized swimming, badminton, gymnastics and women’s basketball. </t>
  </si>
  <si>
    <t>Western Children's Hospital</t>
  </si>
  <si>
    <t>To construct a 220-bed hospital, an apartment complex for nurses, a mortuary and an electromechanical equipment room at the Cornwall Regional Hospital in Montego Bay, St. James</t>
  </si>
  <si>
    <t>Ministry of Economic Growth and Job Creation through the NWA and the contractor is China Harbour Engineering Company Limited (CHEC).</t>
  </si>
  <si>
    <t>To improve the alignment of the existing southern coastal main arterial road, to make it safe and efficient, free from flooding and provide for future development.</t>
  </si>
  <si>
    <t>Enhancing Transparency and Service Delivery through the Implementation of the National Identification System</t>
  </si>
  <si>
    <t>Office of the Prime Minister (OPM)</t>
  </si>
  <si>
    <t>To  coordinate  strategic  actions  with  the facilitating  entities  to  improve  their institutional  capacity  and  create  linkages  between  the private  and  public  sector  before  commencing  the NIDS implementation phase</t>
  </si>
  <si>
    <t>KOICA</t>
  </si>
  <si>
    <t>To improve the resilience of the coastal communities to climate change and sea-level rise</t>
  </si>
  <si>
    <t>To  increase  public  awareness  of  social  enterprise  in  Jamaica.  It  seeks  to  ‘mobilize  increased employment,  investment  and  revenue  within  communities  across  Jamaica  in  a  socially  responsible manner, thereby contributing to the national economy. The  project, which has expanded targets at  least  10  new  social enterprises/entrepreneurs (SEs) while continuing  to  support  the  existing  SEs  to  improve  their  capacity  to  become  efficiently  run  businesses. With  the  expansion SEBI’s primary focus is on education,  health,  sustainability,  clean  energy,  and  rural development.  The  additional SEs  will  undergo  extensive  training  and  develop  business  plans  while  the pilot  SEs  will  continue  to  implement  their  business  plans.    SEBI  will  continue  to  increase  public awareness of social entrepreneurship and promote the SEs in the program.  By the end of the program, a  new  non-governmental  organization,  Social  Enterprise  Jamaica,  will  be  set  up  to  become  the permanent provider of many of the current SEBI services.</t>
  </si>
  <si>
    <t>Partnership for Improved Safety and Security in Schools Project</t>
  </si>
  <si>
    <t>MOEYI through National Education Trust</t>
  </si>
  <si>
    <t>To implement security measures to transform schools and their immediate surroundings into safe zones with the involvement of communities, parents, public and private partnerships.</t>
  </si>
  <si>
    <t>The Partnership for Literacy Enhancement for the Deaf Project</t>
  </si>
  <si>
    <t>Jamaica Association for the Deaf (JAD) in partnership with the United States Agency for International Development (USAID).</t>
  </si>
  <si>
    <t>These are the Danny Williams School for the Deaf; Lister Mair/Gilby High School for the Deaf; and Excelsior Primary School Integrated Unit for the Deaf in Kingston; Caribbean Christian Centre for the Deaf – Kingston and Mandeville campuses; Jamaica Christian School for the Deaf, St. James; May Pen Unit for the Deaf, Clarendon; Port Antonio Unit for the Deaf, Portland; and St. Christopher’s School for the Deaf, St. Ann.
A key objective is to facilitate the development of a Jamaican Sign Language (JSL) curriculum that will be incorporated in schools for the deaf by 2020.</t>
  </si>
  <si>
    <t>Local Partner Development Project</t>
  </si>
  <si>
    <t xml:space="preserve"> FHI 360</t>
  </si>
  <si>
    <t>Junior Achievement Jamaica</t>
  </si>
  <si>
    <t xml:space="preserve">To support the Expansion of Entrepreneurial Studies at the secondary school level by developing skills and workplace preparedness of students in Grade 9 across Jamaica </t>
  </si>
  <si>
    <t>Vulnerability Assessment of the Transport Sector</t>
  </si>
  <si>
    <t>Ministry of Transport and Mining</t>
  </si>
  <si>
    <t>Drafting the National Forest Management and Conservation Plan</t>
  </si>
  <si>
    <t>Forestry Department</t>
  </si>
  <si>
    <t>Biodiversity Analysis</t>
  </si>
  <si>
    <t>Aimed at reviewing projects that address threats to biodiversity and tropical forestry.</t>
  </si>
  <si>
    <t xml:space="preserve">Formulation of an appropriate industry development sector plan which is inclusive and in accordance with global best practices. The plan will include:
- a clear roadmap for the small ruminant industry development
- capacity building for producers and stakeholders of the industry
- institutional arrangements for supporting the implementation of the strategy
- outline of an appropriate breeding programme for goats and sheep.
</t>
  </si>
  <si>
    <t>TOTAL</t>
  </si>
  <si>
    <t>No. Of</t>
  </si>
  <si>
    <t>% of Qty</t>
  </si>
  <si>
    <t>% of Value</t>
  </si>
  <si>
    <t>Distribution of Projects by Development Partners</t>
  </si>
  <si>
    <t xml:space="preserve">Sectors </t>
  </si>
  <si>
    <t xml:space="preserve">TOTAL </t>
  </si>
  <si>
    <t>International Development Partners (IDPs)</t>
  </si>
  <si>
    <t>Distribution of Projects by Sector</t>
  </si>
  <si>
    <t xml:space="preserve">Type of Funding </t>
  </si>
  <si>
    <t xml:space="preserve">Distribution of Projects by Funding Type </t>
  </si>
  <si>
    <t xml:space="preserve">Distirbution of Projects by Status Indicator </t>
  </si>
  <si>
    <t>Status Indicator</t>
  </si>
  <si>
    <t>Bilateral</t>
  </si>
  <si>
    <t xml:space="preserve">European Union </t>
  </si>
  <si>
    <t xml:space="preserve">Technical Support to Eligible Parties to Produce the Sixth National Report (6NR) to the Convention on Biological Diversity (CBD) </t>
  </si>
  <si>
    <t>MFI</t>
  </si>
  <si>
    <t>EU</t>
  </si>
  <si>
    <t>MTC</t>
  </si>
  <si>
    <t>UNIT/               PORTFOLIO</t>
  </si>
  <si>
    <t>GOJ, The Nature Conservancy, CaribSave, Caribbean Coastal Area Management Foundation      (C-Cam)</t>
  </si>
  <si>
    <t xml:space="preserve">Component 1: Consultancy: Multi-Hazard Risk Profile-DRM, Public Education and Awareness; 
Component 2: Consultancy: Hazard Risk Database;
Component 3: Upgrading of Evacuation Plan
Component 4:  Equipment;                                                   Component 5: Visibility Action;                                                 Component 6: Vehicles, Furniture and Equipment
</t>
  </si>
  <si>
    <t>Jamaica completely phased out the consumption of Annex A Group 1 Chlorofluorocarbons (CFCs) in 2006 and has commenced the process of phasing out consumption of Annex C, Group 1 Hydrochlorofluorocarbons (HCFCs) through implementation of the HCFC phase out management plan (HPMP). The HPMP will enable Jamaica to meet all of the Montreal Protocol’s HCFC control targets up to total phase out on 1 January 2040. The HPMP strategy overarching strategy is based on capacity building for refrigeration technicians, distribution of basic service tools, recovery/recycling equipment and retrofit kits, converting the HCFC-141 based foam manufacturing enterprise to use methyl formate (non HCFC technology), and  extending the regulatory framework to monitor and control trade in HCFC.</t>
  </si>
  <si>
    <t>This project seeks to strengthen the policy, legislative and institutional framework that guides the management and treatment of deportees to the island.  This includes finalizing the National Deportation Policy and developing a strategy and standard operating procedures (SOPs) for managing returned migrants.  
The project will also contribute to increasing the capacity of entities including non-government organizations to provide more efficient and effective services to deportees and strengthen he integration of migration issues in the local sustainable development planning process.</t>
  </si>
  <si>
    <t>The capacity of 213 children and youth (15-24 years and over) from 20 urban and rural communities, to disengage or refuse membership in gangs was strengthened as a result of their participation in five four-day Gang Demobilization, Life Skills and Behavioural Change Residential workshops.  Of the total numbers reached, 77 were 15-18 years old (20 females); 118 were 19-24 years old, and 18 were over 25.
More than 210 of these participants were better able to cope with their psychological challenges which were caused by exposure to violent events and experiences after receiving psycho-social therapeutic interventions during and after the residential workshops.  Job-seeking, remedial education and vocational training opportunities were provided for 120 people. 
The resilience of 212 children (3-12 years old) was strengthened through a series of school-based therapeutic interventions which targeted the 20 above-mentioned communities.</t>
  </si>
  <si>
    <t xml:space="preserve">1) to prepare young women at the South Camp remand centre and correctional facility with marketable technical skills, life skills, and individualized psychosocial attention to enable their successful reintegration into society and 2) to assist the releases from South Camp and Metcalfe in accessing educational, vocational, and internship/employment opportunities, while providing comprehensive case management for six to twelve months after release. </t>
  </si>
  <si>
    <t xml:space="preserve">Programme areas: 
1. Health governance and financing, national health policies, strategies and plans. 
2. People-centred integrated health services. 
3. Access to medical products and strengthening regulatory capacity. 
4. Health systems information and evidence. 
5. Human resources for health </t>
  </si>
  <si>
    <t>(i) designing, developing and delivering demand-driven, gender and environmentally sensitive post-secondary distance education programs to students across the Caribbean; 
(ii) training faculty, instructors and tutors in gender and environmentally sensitive course design, development and delivery; 
(iii) conducting a comprehensive analysis of program requirements to better respond to labour market needs., and (iv) setting up new library virtual services (online) that can be accessed by all Open Campus learning sites throughout the Caribbean.</t>
  </si>
  <si>
    <t>(1) Building the capacity of smallholder farmers and producers to meet high-value market quality, quantity and safety needs, focusing on farm management, productivity, standards, best agricultural practices, supply chain management, logistics, etc.;                                                          (2) Increasing the knowledge and capacity of smallholder farmers and producers to operate businesses serving high-value markets</t>
  </si>
  <si>
    <t xml:space="preserve">• Ginger sector Value Chain and market analysis completed. 
• Inter-stakeholder Technical Working Group established and operational, to develop multi-stakeholder system for producing certified clean planting material to meet the national target of 8 200 tones of dried ginger. 
• Ginger value chain Upgrading Strategy and Action Plan finalized.
• Value Chain Coordination Committee to be launched in 2018.
</t>
  </si>
  <si>
    <t xml:space="preserve">EPIC has three core activity pillars: digital innovation, climate technology, and women-led entrepreneurship. These pillars are complemented by an access to finance program for Caribbean entrepreneurs, and a skills upgrading and capacity development program for all ecosystem stakeholders. 
These stakeholders include entrepreneurs, business enablers, policy makers, universities, seed and early stage investors, and other private sector partners. </t>
  </si>
  <si>
    <t>This project is a component of the Caribbean Disaster Risk Management Programme and is aimed at reducing the medical impact that natural disasters and other emergencies can inflict on the people of the region.</t>
  </si>
  <si>
    <t>To support justice reform by (i) strengthening legislation, (ii) supporting CARICOM member states in making treaty policy at the national and the regional levels, (iii) improving the legal services and legal education available and (iv) strengthening legal education and legal services such as alternative dispute resolution, restorative justice and community-based peace-making.</t>
  </si>
  <si>
    <t>To strengthen the justice apparatus in the Caribbean.</t>
  </si>
  <si>
    <t>To increase coordination and alignment of farmers and buyers in high value fresh produce markets of the Caribbean.</t>
  </si>
  <si>
    <t>To develop human capital and provide a platform for sustainable social and economic growth by improving the capability of the UWI to provide post secondary education.</t>
  </si>
  <si>
    <t>To  reforest, prevent soil erosion, provide food for the bees, promote pollination, a healthier natural environment and facilitate economic empowerment through additional job creation in the community.</t>
  </si>
  <si>
    <t xml:space="preserve">The assistance continue to support the country's effort in the implementation focusing on reducing AIDS-related morbidity and morality with effective biomedical and supporting initiatives for new HIV infections among key populations through behavioural and structural interventions. </t>
  </si>
  <si>
    <t>To fight AIDS, Tuberculosis and Malaria.</t>
  </si>
  <si>
    <t>Funds from the IAEA were approved in July 2016 to procure equipment for the project. The IAEA has started the procurement process.</t>
  </si>
  <si>
    <t xml:space="preserve">Component 1:  Institutional Strengthening and Capacity Building for Integrating Biodiversity into Watershed Management (US$1,453,497), 
Component 2: Creating Economic and Financial Incentives to Support Biodiversity (US$2,151,403)  
Component 3:  Implementing Sustainability Livelihoods, Agriculture and Forestry in Watershed Communities (US$8,166,261).  </t>
  </si>
  <si>
    <t>This initiative is expected to result in the development of a national Disaster Emergency Communication system, Early Warning System and provide equipment for the Training Response team for major incident.</t>
  </si>
  <si>
    <t>To improve energy efficiency and conservation, build technical capacity and enhance infrastructure with a focus on resilience, reliability, smart grid techniques and energy storage. Jamaica will be one of three Caribbean countries that will be benefitted from this technical cooperation.</t>
  </si>
  <si>
    <t>Activities have not yet started under this project. The consultant company is scheduled to arrive in Jamaica early 2018. JICA has advised in April 2018, that a formal letter will be sent to indicate the commencement date.</t>
  </si>
  <si>
    <t>Building upon the Needs Assessment conducted in Kingston back in September 2016, the CICTE/UNICRI project team brought along an external consultant, with expertise in Security Planning and Risk Management.
as well as a technician from the Department of Information and Technology Services (DOITS). The online platform was presented to the participants, as well as an initial assessment of the main issues pertaining Tourism Security in Montego Bay. On the second day, a site visit was made to Montego Bay and short meetings were held with the local Jamaica Constabulary Force and tourism providers.</t>
  </si>
  <si>
    <t xml:space="preserve">• Project needs to be approved by PIMSEC, they are waiting on the submission from Ministry of Local Government and Community Development 
•  Project is awaiting approval of a grant (USD 500,00) from Caribbean Development Bank (CDB) to scale up activities, half of which will be used this year and the remainder will be used next year. 
</t>
  </si>
  <si>
    <t>Implementing Enabling Activities for the Ratification of the Kigali Amendment</t>
  </si>
  <si>
    <t>6th National Report-follow-up to NBSAP</t>
  </si>
  <si>
    <t>•  First Joint Project Steering Committee and Technical Working Group meeting held 
•  Technical Working group to provide feedback on TORS for consultants to compile to report of the Sixth National Report for the submission to the United Nations Framework Convention on Climate Change (UNFCCC)</t>
  </si>
  <si>
    <t>•  Training workshop on Mine and Quarry Management with a special focus on blasting was conducted in February 2018
•  Mid-term evaluation was conducted by an EU Auditor 
•  Letter of Agreement signed with Jamaica Business Development Centre (JBDC) to conduct training on enterprise skills, market analysis and investment promotion
•  Two sets of training completed in Kingston and Mandeville in April 2018, other training scheduled for Montego Bay and Ocho Rios</t>
  </si>
  <si>
    <t>This project aims to reduce the spread HIV across the Caribbean by focusing on its impact on key populations (KPs), including people living with HIV, men who have sex with men, transgender people, sex workers, people who use drugs, and young people belong to any of these groups. The project will support activities that focus on reducing or removing the barriers of stigma, discrimination, and providing redress for rights breaches, the project will allow for the full integration of key populations into national HIV responses.</t>
  </si>
  <si>
    <t>Unable to garner status on this project.</t>
  </si>
  <si>
    <t>Adaptation Program and Financing Mechanism for the PPCR Jamaica</t>
  </si>
  <si>
    <t>SUSTAINABLE DEVELOPMENT GOALS (SDGs)</t>
  </si>
  <si>
    <t>6,11</t>
  </si>
  <si>
    <t>6,15</t>
  </si>
  <si>
    <t>6,9</t>
  </si>
  <si>
    <t>11,13,14</t>
  </si>
  <si>
    <t>8,9,12</t>
  </si>
  <si>
    <t>3,8</t>
  </si>
  <si>
    <t xml:space="preserve">Promoting public purchase of locally produced food from small farmers and processors for sustainable school feeding pilot in the parish of Manchester, Jamaica                       </t>
  </si>
  <si>
    <t xml:space="preserve">Support for the development of the Ginger Value Chain in Jamaica                         </t>
  </si>
  <si>
    <t xml:space="preserve">Support to Formulate a National Small Ruminant Industry Development Plan in Jamaica                                                                                 </t>
  </si>
  <si>
    <t>Consultancy is completed. However, there is excess funds remaining, the PIOJ is seeking to conduct another workshop with the sector groups to exhaust the balance.</t>
  </si>
  <si>
    <t>PROADAPT2 - Financing Water Adaption in Jamaica's New Housing Sector</t>
  </si>
  <si>
    <t>The objectives of the project are: (i) to facilitate the uptake of water adaptation measures in the housing sector across Jamaica, including the use of rain water harvesting systems, water efficient taps and showers, low-flush toilets, efficient irrigation systems, greywater recycling facilities, among other appropriate efficiency measures; (ii) to increase climate resilient housing in Jamaica, through greater awareness of the business
and financial cases for developing and building homes with water efficient measures; and (iii) to increase the efficiency in the use of water by Jamaican homes, improve the reliability of water supply and thereby enhance Jamaica’s water security and climate
resilience.</t>
  </si>
  <si>
    <t>The project will be carried out through 3 components. Namely, Component I: Stakeholder Consultation, Project Launch and Preparation of the Business Case for Water Efficiency (MIF: US$50,500; Counterpart: US$38,000; NDF Cofinancing: US$40,000), Component 2: On-Lending for the Integration of Water Adaptation Measures</t>
  </si>
  <si>
    <t>Security Strengthening Project</t>
  </si>
  <si>
    <t>MNS</t>
  </si>
  <si>
    <t>To contribute to an increase in the conviction rate for murders in Jamaica.</t>
  </si>
  <si>
    <t xml:space="preserve">Implementation of the National Identification System (NIDS) for Economic Growth </t>
  </si>
  <si>
    <t>To preserve the universal right to personnel identity providing a secure and safe environment for citizens and legal residents identity information.</t>
  </si>
  <si>
    <t>Improvement to Health Service Delivery</t>
  </si>
  <si>
    <t>To support the implementation of the two upcoming IDB programmes (JA-L1049 and JA-L1080) by providing targeted and timely expertise and capacity building to enable the PEU to implement project resources in a timely manner and in alignment with IDB procurement, fiduciary and operational standards</t>
  </si>
  <si>
    <t>Component 1: Capacity Strengthening for MOH.                                                        
Component 2: Information Systems, training and development of operational manual.</t>
  </si>
  <si>
    <t xml:space="preserve">Aquaponics: Increasing Access to Climate- Smart Agriculture in Jamaica </t>
  </si>
  <si>
    <t>INMED Caribbean</t>
  </si>
  <si>
    <t>To create a commercially viable market for aquaponics technology in the production of fish and horticulture for local high value markets.</t>
  </si>
  <si>
    <t>Breaking Ground: Jamaica First Payments for Ecosystem Services Scheme</t>
  </si>
  <si>
    <t xml:space="preserve">To improve  the provision of critical ecosystem services (e.g. water quality, biodiversity preservation, erosion control) through a Payments for Ecosystem Services (PES) scheme, in the Hope and Yallahs River watersheds.  </t>
  </si>
  <si>
    <t xml:space="preserve">Component 1: PES Scheme Management and Design </t>
  </si>
  <si>
    <t>Institutional Strengthening of the Office of the Prime Minister</t>
  </si>
  <si>
    <t>To support the preparation of the loan-financed for the Public Sector Transformation Programme.</t>
  </si>
  <si>
    <t>Component 1: Institutional strengthening of the OPM  for programme implementation.</t>
  </si>
  <si>
    <t xml:space="preserve">Strengthening the Development Bank of Jamaica Institutional Capacity through the Digitalization of Credit Enhancement Fund Management Processes </t>
  </si>
  <si>
    <t>To enhance the DBJ’s institutional capacity to manage the CEF.</t>
  </si>
  <si>
    <t>Support to the Financial Sector Reform in Jamaica</t>
  </si>
  <si>
    <t>Component 1: Support the development of the Deposit Insurance Scheme and implementation of the Financial Resolution Regime (FRG). 
Component 2: Support to the NFIS</t>
  </si>
  <si>
    <t xml:space="preserve">Support to the Office of Utilities Regulation (OUR) Governance Framework – Phases II and III </t>
  </si>
  <si>
    <t>OUR</t>
  </si>
  <si>
    <t xml:space="preserve">To strengthen the decision-making protocols of the OUR. </t>
  </si>
  <si>
    <t xml:space="preserve">Component 1: Review the policy, legal and regulatory framework. Component 2: Review the scope of functions and institutional capacity  of the OUR. </t>
  </si>
  <si>
    <t>Institutional Support and Capacity Building for The Petroleum Corporation of Jamaica</t>
  </si>
  <si>
    <t>To establish the Project Executing Unit to ensure timely implementation and progress of the Energy Management and Efficiency Programme (EMEP).</t>
  </si>
  <si>
    <t>Pricing, Targeting and Effectiveness of Business-Training Activities, Experimental Evidence from Jamaica</t>
  </si>
  <si>
    <t>Inter-American Investment Corporation</t>
  </si>
  <si>
    <t xml:space="preserve">To support Jamaica Business Development Corporation (JBDC) and its stakeholders. </t>
  </si>
  <si>
    <t>Component 1: Recruiting entrepreneurs and eliciting willingness to pay . Component 2: Implementation of the training. Component 3: Follow up survey and analysis.</t>
  </si>
  <si>
    <t xml:space="preserve">To date, US$63, 000 has been committed and as at March 2018, a total of US$27, 000 has been disbursed, representing 30% of the total budget. </t>
  </si>
  <si>
    <t xml:space="preserve">Currently efforts are being made to achieve technical and procurement readiness to  exceed the fiscal space  of J$ 1.1 billion allocated in the  FY18/19 budget in order to receive any additional available fiscal space in October 2018. 
It is anticipated that 25% of the total budget will be under contract by the end of the 2018 calendar year. According to this projection, 72% of the loan would be expended or in supervision by December 2018.
Eighteen Integrated Infrastructure Projects (IIP) consultancy contracts awarded are in various stage of the design cycle.
Presently, road, water and electricity infrastructure is being installed in inter alia, Barrett Town, Rose Town, Russia, Tivoli Gardens, Hannah Town, Maxfield Park Granville
The project is being considered for a level 2 restructuring to change the implementation dynamic and adjust the results framework to better demonstrate the project’s achievements and impacts.
</t>
  </si>
  <si>
    <t>Jamaica - Promoting Community-based Climate Resilience in the Fisheries Sector Project</t>
  </si>
  <si>
    <t xml:space="preserve">Sustainable Development Goals </t>
  </si>
  <si>
    <t>1: No Poverty</t>
  </si>
  <si>
    <t>2: Zero Hunger</t>
  </si>
  <si>
    <t>4: Quality Education</t>
  </si>
  <si>
    <t>5: Gender Equality</t>
  </si>
  <si>
    <t>8: Decent Work and Economic Growth</t>
  </si>
  <si>
    <t>7: Affordable and Clean Energy</t>
  </si>
  <si>
    <t>6: Clean Water and Sanitation</t>
  </si>
  <si>
    <t>3: Good Health and Wellbeing</t>
  </si>
  <si>
    <t>9: Industry, Innovation and Infrastructure</t>
  </si>
  <si>
    <t>10: Reduced Inequalities</t>
  </si>
  <si>
    <t>11: Sustainable Cities and Communities</t>
  </si>
  <si>
    <t>12: Responsible Consumption and Production</t>
  </si>
  <si>
    <t>13: Climate Action</t>
  </si>
  <si>
    <t xml:space="preserve">15: Life on Land </t>
  </si>
  <si>
    <t>14: Life below Water</t>
  </si>
  <si>
    <t>16: Peace, Justice and Strong Institutions</t>
  </si>
  <si>
    <t>17: Partnership for the Goals</t>
  </si>
  <si>
    <t>1: Basic Community Access and Drainage Enhancement;        
2: Education and  Human Resource Development;                         
3: Water and Sanitation Systems Enhancement</t>
  </si>
  <si>
    <t xml:space="preserve">This project is a component of the Caribbean Disaster Risk Management Programme. Specifically, this project seeks to generate, manage and share knowledge of comprehensive disaster management 
to inform the decision-making of governments, local communities and the private sector in the Caribbean. </t>
  </si>
  <si>
    <t>The project is a responsive fund that supports initiatives led by organizations such as the Caribbean Disaster Emergency Management Agency that improves coordination and disaster preparedness at local, national, 
and regional levels and encourages the integration of disaster risk management into policies, planning, and decision-making in the public and private sectors.</t>
  </si>
  <si>
    <t xml:space="preserve">START </t>
  </si>
  <si>
    <t xml:space="preserve">END </t>
  </si>
  <si>
    <t>A total of (21) infrastructural projects under preparation for Health Centre (7), Police Station (8), Community Centre (1), Road Rehabilitation (2) and Educational Institutions
 (3) The Financing Agreement has been extended by 19 months; implementation period ending June 7,2018 and execution period ending June 7, 2020. Third Operational Programme Estimate signed November 7, 2017 for a duration of 18 months commencing April 1, 2018. The total amount of the PE is $890,571,010.31 (€6,029,010.13).</t>
  </si>
  <si>
    <t>Catalyzing implementation of the Strategic Action Programme for the sustainable management of shared Living Marine Resources in the Caribbean and North Brazil Shelf Large Marine Ecosystems (CLME+ region). 
The UNDP/GEF CLME+ Project aims at facilitating Ecosystem-Based Management (EBM) and implementation of the Ecosystem Approach to Fisheries (EAF) in the CLME+ region, to ensure the sustainable and climate-resilient provision of goods and services from shared living marine resources.</t>
  </si>
  <si>
    <t>The project will be carried out through 3 components. Namely, 
Component I: Stakeholder Consultation, Project Launch and Preparation of the Business Case for Water Efficiency (MIF: US$50,500; Counterpart: US$38,000; NDF Cofinancing: US$40,000), 
Component 2: On-Lending for the Integration of Water Adaptation Measures</t>
  </si>
  <si>
    <t>The objectives of the project are: 
(i) to facilitate the uptake of water adaptation measures in the housing sector across Jamaica, including the use of rain water harvesting systems, water efficient taps and showers, low-flush toilets, efficient irrigation systems, greywater recycling facilities, 
among other appropriate efficiency measures; (ii) to increase climate resilient housing in Jamaica, through greater awareness of the business
and financial cases for developing and building homes with water efficient measures; and 
(iii) to increase the efficiency in the use of water by Jamaican homes, improve the reliability of water supply and thereby enhance Jamaica’s water security and climate
resilience.</t>
  </si>
  <si>
    <t>•  Project Preparation Grant (PPG) was received 
• Initiation Plan was developed and signed off on by UNDP and GOJ
• Initiated the procurement process for the lead consultant, the person should commence work in the first week of May</t>
  </si>
  <si>
    <t>To identify major point sources of pollutants and the primary marine habitats being affected in Discovery Bay in order to develop best practice guidelines for minimizing pollution impacts in the Bay.</t>
  </si>
  <si>
    <t xml:space="preserve">Sustainable Ecosystems Management to Support Agroforestry, Agri-Tourism and Community Development in Vulnerable Communities in Portland and St. Thomas </t>
  </si>
  <si>
    <t xml:space="preserve">•  Regional trans-gender network to advocate for the rights of trans-genders was established with all eight project countries (Jamaica, Cuba, Trinidad and Tobago, Suriname, Belize, Dominican Republic, Haiti and Guyana) 
•  Development of a Legal Literacy manual for the English speaking Caribbean and a module specific to Jamaica 
•  Regional training of trainers workshop with Faith Based Institutions and key populations was conducted in Trinidad and Tobago on sex and sexuality and how to transmit messages of tolerance to their congregations.
•  Greatest challenges related to financial aid administrative managements. CSO's require a lot of support and training to ensure financial documentation is adequate
•  UNDP was informed that as of July 2018, CVC will be new Primary Recipient as such UNDP will no longer be a part of the project. 
</t>
  </si>
  <si>
    <t>This represents US$100, 000 of Nordic Development Funds to be used across the components of the project.</t>
  </si>
  <si>
    <t>To support the preparation of the Financial Sector Reform programme.</t>
  </si>
  <si>
    <t xml:space="preserve">To date, some of the project’s highlight achievements include: 
• The legal structure of Caribbean was formalized and certificate of Incorporation issued. 
• Training of six members of DBJ’s venture capital team.
• Participation in eight international knowledge exchanges.
• Three incubators have received training, with one of the Universities submitting a final strategic Plan, which upon approval will allow them access to J$7M, for capacity building.
• 137 dynamic entrepreneurs have been trained in managing venture capital, with ten SME’s selected to receive coaching to share with angle investors. 
• A Mentorship Council has been established under the leadership of DBJ to support dynamic entrepreneurs.
• Three Venture Capital Funds have been launched, to which DBJ has committed US$2.25 M. 
• Development of Jamaica Venture Capital Communication Plan. Implementation is ongoing 
</t>
  </si>
  <si>
    <t xml:space="preserve">Project is being implemented by several initiatives </t>
  </si>
  <si>
    <t>The goal of this project is to provide technical support to GEF-eligible Parties to the Convention on Biological Diversity (CBD) in their work to develop a high quality, gender-responsive and data-driven sixth national report (6NR) that improves national decision-making process for the implementation of NBSAPs; that report on progress towards achieving the Aichi Biodiversity Targets and inform both the fifth Global Biodiversity Outlook (GBO5) and the Global Biodiversity Strategy of 2021-2030.</t>
  </si>
  <si>
    <t xml:space="preserve">• Recruitment is currently underway to contract a Project Officer for the project 
• Invest grade energy audits have been completed and UNDP and PCJ are currently in the process of validating some 
• The next step will be to procure the infrastructure to commence the retrofits in the hospitals
• Commenced specifications for May Pen Hospital, which will be the first to under updates including photovoltaic and energy efficiency lighting 
• Project Technical Advisor was contracted to provide technical assistance and guidance to the project 
• In the process of engaging a consulting firm to undertake an assessment of the sustainable energy education at post-secondary level (in collaboration with Jamaica Tertiary Education Commission, JTEC)
• In the process of engaging a consulting germ to develop and conduct a training programme for the health sector on renewable energy (RE) and energy management.
</t>
  </si>
  <si>
    <t xml:space="preserve">Reintegration and Rehabilitation of Involuntary Returned Migrants in Jamaica Project </t>
  </si>
  <si>
    <t xml:space="preserve">The project seeks to strengthen the policy, legislative and institutional framework that guides the management and treatment of deportees to the island and create a national coordination mechanism. </t>
  </si>
  <si>
    <t xml:space="preserve">• Project is being by more than one year in actual implementation 
• There is limited communication between Ministries of National Security and Local Government and Community Development
• Shift in Government focus/priorities resulted in lack of relevant personnel being assigned to the project which led to a lag in project activities 
• PIOJ facilitated meetings with both PS to address communication issue
•  UNDP recruited Project Manager to assist with getting the project back on track
• Four PSC meetings held since start of project implementation with one held during the first quarter of this year. 
•  Donor and UNDP very concerned about the slow pace of project implementation and no delivery which could impact receiving further resources from the donor. </t>
  </si>
  <si>
    <t xml:space="preserve">Applying innovation to reduce nutrient pollution from wastewater and agricultural discharges in waterways, coastal and marine environments of the Caribbean Sea. </t>
  </si>
  <si>
    <t>To assist the Forestry Department in drafting the National Forest Management and Conservation Plan (2016-2026)</t>
  </si>
  <si>
    <t>Strengthening the MoFPS</t>
  </si>
  <si>
    <t xml:space="preserve">This is a 3 year capacity building programme in the Africa, Caribbean and Pacific group of States. The programme will build the capacity of key stakeholders in the development minerals sector to assist in developing neglected minerals for the social and economic development of the country. Jamaica was selected as one of the 6 countries to benefit under this regional programme and funding for the country. </t>
  </si>
  <si>
    <t>To support the Jamaican Government to build a secure, cohesive and just society by implementing successfully its Justice Reform Implementation Plan 2015-2020</t>
  </si>
  <si>
    <t>Westmoreland Municipal Corporation / Funds administered by the CDB</t>
  </si>
  <si>
    <t xml:space="preserve">The project is aimed at providing safer, greener health facilities in the region. Designed to enable delivery of care in disasters, generate operational savings and reduce disaster losses.  
A smart audit assessment of all district clinic or polyclinic facilities will be undertaken in Jamaica. </t>
  </si>
  <si>
    <t>The overall objective of the project is to foster the sustainable and inclusive development of the mineral resources industry. 
{Working with Mines and Geology Division, Ministry of Transport and Mining}</t>
  </si>
  <si>
    <t xml:space="preserve">The Ultra High Pressure Liquid Chromatograph (UHLPC) for the Forensic laboratory (EURO 478,000) has been delivered.     
                                                                                                                                                                                                          Tenders have been launched for; the case management system for the courts, and supply of a turnkey case management software for the interface to facilitate data sharing among MOCA, C-TOC, FID, RPD and NARCOTICS. Tenders have been prepared for the works at the Jamaica Police Academy.  There have been delays in the implementation of the supply of audio visual equipment for the 18 courts across the country, implementation of this contract will end in November 2017.
</t>
  </si>
  <si>
    <t>The project will be carried out through 4 components. Namely, Component I: Greening AFS Operations. (NDF: US$ 48,000; AFS: US$ 16,500), Component II: Loan portfolio assessment of climate change risk. (NDF: US$ 35,000; Counterpart: US$ 7,600), 
Component III: Development of a green financial product. (NDF: US$ 128,000; Counterpart: US$ 71,100) and Component IV: Knowledge Management and Communications Strategy. (NDF US$ 12,000; Counterpart US$ 0,00).</t>
  </si>
  <si>
    <t>The project aims to strengthen the capacity of LAC organizations to design, implement, and evaluate existing and innovative.Entrepreneurship Support Services (ESS), prioritizing those of extensive interest of the Inter-American Development Bank (IDB) clients.</t>
  </si>
  <si>
    <t xml:space="preserve">As at March 2018, a total of US$0.61 million has been disbursed, representing 53.2 percent of the total budget.
Under component one, a Task Force was organized to provide analysis on the fragmentation of the youth employment system.
 In addition, the Technical Proposal aiming to develop the institutional framework for youth employability, a common metric system and recommendations for public policy was also achieved. Of the nine milestone activities to be completed under the project, six have been achieved, inclusive of: evaluation four job training centers, training 40 teachers/facilitators/supervisors, evaluation of seven employment centers, drafting a communication plan and mobilization of 100 employers. </t>
  </si>
  <si>
    <t xml:space="preserve">There are ten consultancies to be engaged across the four components of the project, seven of which are to be completed over the first two years.
 A demand study is to be carried out, so as to determine the viability of the loan product to be offered to consumers, under the project. </t>
  </si>
  <si>
    <t xml:space="preserve">Component 1: Strengthening DBJ's capacity to support the Jamaican Private Sector growth in the digitalization of the CEF guarantees management processes. 
Component 2:  Strengthening DBJ's internal controls through the digitalization of the CEF financial management processes. 
Component 3: Strengthening DBJ's institutional, innovation and product development capacities through the digitalization of the CEF MIS. Component 4:Strengthening DBJ's capacity to apply good practices and lessons learned in the CEF to other DBJ products. </t>
  </si>
  <si>
    <t>A small scale funding programme under the Government of Japan aiming at the area of Basic Human Needs (BHN) which includes i) Poverty Reduction, ii) Natural Disaster Response, iii) Education, iv) Health
, v) Gender Issues and vi) Environment for the people of Jamaica</t>
  </si>
  <si>
    <t xml:space="preserve">The project promotes healthy emotional environments within correctional facilities, and increasing economic prosperity for incarcerated youth, as key strategies to reduce recidivism
, and, ultimately, crime and violence. The project focuses on improving the quality of, and access to rehabilitation and training services for juvenile remandees and charged offenders in the areas of life skills and emotional wellbeing, education and technical skills, and vocational training.  The project will enhance the case management system of the Department of Correctional Services and systemize follow-up by parole officers, social workers, and local civil society organizations following the detainees’ release.
</t>
  </si>
  <si>
    <t>1. Mapping of Juvenile Justice system to understand the human resources, accountability mechanisms and coordination mechanisms which characterize the system. 
2. Evaluation of previous and existing training and reintegration activities for juvenile remandees and offenders. 3. Evaluation mental health of remandees 4. Curricula assessment 5. Assessment of support system for releases at community level. 5. Case management assessment and training 6. Construction of infrastructure for skills training 7.Reintegration and counselling of remandees. 8. Skills training.</t>
  </si>
  <si>
    <t xml:space="preserve">Project Areas Include: 1. Situational Analysis of the Burden of Viral Hepatitis to Inform Policy and Planning; Prevention, Treatment and Care Support; STI Programme; Development of Comprehensive TB Plan;
 Integration of TB HIV Initiatives; Surveillance and Control System for Zoonosis; Measles and CRS elimination maintenance report </t>
  </si>
  <si>
    <t xml:space="preserve">Programme area: 
1. Women, maternal, new-born, child, adolescent and adult health, and sexual and reproductive health. 
2. Aging and health. 
3. Social determinants of health. 
4.Health 
and the environment </t>
  </si>
  <si>
    <t xml:space="preserve">To ensure access to quality early childhood education for each child in the three to five age cohort by providing adequate number of quality places at the early childhood level.
  The project will provide free access to some 360 children by constructing approximately two infant schools.  </t>
  </si>
  <si>
    <t xml:space="preserve">1. Justice policies and strategies are more responsive to the needs of women, men, youth, business and the poor.
a) Justice policies identify &amp; address gaps &amp; barriers to women’s access to justice
2. Improved capacity of JURIST staff and justice sector to enforce gender equality and women’s rights.
a) Justice sector personnel (technical, administrative and operational) respond to women’s practical and strategic needs.
b) Women are satisfied with the processes and outcomes of justice services
</t>
  </si>
  <si>
    <t>This project seeks to advance a low carbon development path and reduce Jamaica’s public sector energy bill through the introduction of renewable energy (RE) and improvement in energy efficiency (EE) 
in the health sector.  
The project will build relevant capacity in the public sector by increasing the knowledge base of its operatives on matters pertinent to RE and EE as well as developing the appropriate technical skills necessary to support investments in the sector.  It will also strengthen the regulatory framework that governs the development and deployment of RE and EE technologies and investigate a potential mechanism involving public private partnership (PPP) that will engender a greater uptake of RE and EE</t>
  </si>
  <si>
    <t>The Hydrochlorofluorocarbons Phase Out Management Plan (HPMP) will enable Jamaica to meet all of the Montreal Protocol’s HCFC control targets up to total phase out on 1 January 2040.   
The HPMP overarching strategy is based on capacity building for refrigeration technicians, distribution of basic service tools, recovery/recycling equipment and retrofit kits, converting the HCFC-141 based foam manufacturing enterprise to use methyl formate (non HCFC technology), and  extending the regulatory framework to monitor and control trade in HCFC.</t>
  </si>
  <si>
    <t xml:space="preserve">• Based on a mid-term evaluation it was recommended that a terminal evaluation be completed to inform the next phase of the training to be undertaken by the project, this is currently underway
and should be completely by June 2018
• UNDP is supporting NEPA in applying for next tranche of funds for Montreal Protocol 
•  Letters of Request received from PIOJ and submitted to UNDP, Montreal Protocol Unit (MPU) 
</t>
  </si>
  <si>
    <t xml:space="preserve"> The project aims to prevent the emission of up to 105 million tonnes of carbon dioxide equivalent of greenhouse gases, helping to avoid up to 0.5 degree Celsius of global temperature rise by the year 2100
 while continuing to protect the ozone layer.</t>
  </si>
  <si>
    <t xml:space="preserve"> Phase 1 of the project supported the development of the draft National Policy which is now a Green Paper and Plan of Action on International Migration and Development for Jamaica.
Phase 2 seeks to move the International Migration &amp; Development Policy to white paper status, facilitate the development of an integrated national database and support the continued mainstreaming of migration into development strategies.</t>
  </si>
  <si>
    <t>The project is providing support for legal experts to obtain supplemental witness statements. In addition, with the Ministry of Justice
, support organizations such as Peace Management Initiative, Dispute Resolution Foundation, Victim Services Unit, Restorative Justice Unit, and Legal Aid Council are proving support to the wester Kingston community.  In addition, the development of the  social cohesion and community safety project is advanced but will require input from the final recommendations from the Commission of Enquiry. The Migration Mainstreaming Project engaged the British High Commission's recent Mission to Jamaica and provided updates on the mainstreaming Project.  The National IMD Policy was revised and submitted to the Ministry of Foreign Affairs and Foreign Trade for sign off prior to the document being forward to the Ministry of Economic Growth and Job Creation for further submission to Cabinet to be tabled in Parliament as a White Paper.</t>
  </si>
  <si>
    <t>The Project is aimed at enabling the government and its partners to better measure, and make more visible the human development impacts of migration
; and to govern the migration phenomenon to increase the human development outcomes and mitigate the risks for migrants, their families and communities at origin and destination.</t>
  </si>
  <si>
    <t>• Project commenced implementation October 2017 and will run through November 2020 (36 months)
• Project Manager is on board and currently recruiting the remaining members of the PMU 
• Project officially launched and activities are currently under way
• Human Security training was conducted between Government, United Nations and Civil Society beneficiaries 
• Joint Technical Working Group has been established 
• First PSC was held</t>
  </si>
  <si>
    <t>To contribute to enhanced resilience and human security of communities in Northern Clarendon and West Kingston 
through three key objectives: 
Strengthening of community organizational capacity and cohesion; Enhancing economic, food and nutrition security and; Improving environmental health and water security at the community, local and national levels.</t>
  </si>
  <si>
    <t>SEIP seeks to support the GOJ in meeting its development goals by providing targeted assistance to build its capacity to efficiently
 and effectively implement initiatives to deliver on selected national development priorities in line with Vision 2030</t>
  </si>
  <si>
    <t xml:space="preserve">SEIP seeks to support the GOJ in meeting its development goals by providing targeted assistance to build its capacity to efficiently
 and effectively implement initiatives to deliver on selected national development priorities in line with Vision 2030 </t>
  </si>
  <si>
    <t xml:space="preserve">1. Local Project Appraisal Committee mtg held for revised produce.                                                               2.. Launch of Human Development Report.                                 3. Capacity building session in arm being planned.   
                                                                              4. Outstanding report on Parish Safety M&amp;E Training                                                                                      • Project staff from UN agencies, government MDA and community based organizations benefited from a three day capacity building training session in Monitoring and Evaluation. M&amp;E sessions were also held with gender focal points within the Government. 
• Staff in key public sector organizations involved in project planning and analysis as well as monitoring and evaluation benefited from training in Microsoft Excel.
• The project facilitated the participation of a government official to attend the High Level Meeting on the Implementation of the Global Plan of Action to Combat Trafficking in person held on 27-28 September 2017, in New York as well as a Senior Economist in the Government was co-funded to participate in the Pro Tempore Presidency (PTP) of the Community of Latin American and Caribbean States (CELAC) 2017 held on 15-16 November 2017 in El Salvador
• Social Good Summit, an event examining the impact of technology and new media on social initiatives around the world was also held during the year
• A pocket training book on Human Rights was developed in collaboration with the National Police College of Jamaica, NPCJ
• A Human Rights online course for the judiciary was developed and operationalized in collaboration with Supreme Court and the Chief Justice, it will be launched in early 2018 
• A Use of Force Regional Conference organized by INDECOM and OHCHR was held in Jamaica during the year.
• A Human Rights training course for the UN and its partners to better understand how to incorporate Human Rights in projects was also held during the year
</t>
  </si>
  <si>
    <t>Completed the national workshops on legislation for ABS integration into the policy and legislative framework for Jamaica 
as well as the integration of the issue of traditional knowledge into the framework for accessing and benefiting from genetic resources in the country</t>
  </si>
  <si>
    <t xml:space="preserve">To enhance the capacity and legislative framework of Jamaica to reduce and management plastic marine litter from land-based activities in an integrated and environmentally sound manner
 and demonstrate the potentials of plastic waste prevention and sound management while catalyzing action for the reduction of plastic marine litter generated by land-based activities </t>
  </si>
  <si>
    <t xml:space="preserve">To contribute to the preservation of Caribbean ecosystems that are of global significance and the sustainability of livelihoods through the application of existing proven technologies and approaches
 that are appropriate for small island developing states through improved fresh and coastal water resources management, sustainable land management and sustainable forest management that also seek to enhance resilience of socio-ecological systems to impacts of climate change. </t>
  </si>
  <si>
    <t>Project was approved in 2014 and started in September 2016.
Recruitment of Personnel started in 2017
(40% complete- 2 persons recruited 1 male and 1 female)
Inception Workshops and PSC held in September 2016
Communication Workshops held in Nov 2017
Project Cooperation Agreements being finalized with all participating Governments Successful meeting of Communication Partners held in Havana, Cuba  We have begun recruitment of all project staff which should be completed by June 2017                                               
GEF Weco supports efforts to development State of Convention Area Report for the Wider Caribbean Region.</t>
  </si>
  <si>
    <t xml:space="preserve">National Coordinating Mechanism to deal with mercury management and oversee the project development established as a National Project Coordinator was hired to oversee the inventory
 and a National Working Group formed (17 representatives from relevant sectors comprise the group; 9 Female, 8 Male).
National strategies to identify and assess mercury contaminated sites were developed in the form of GIS maps. 
Assessment of the Policy, Legislative and Institutional Capacity Needs in Order to Implement the Minamata Convention (drafted and under review). 
Inventory of mercury releases developed and Minamata Initial Report drafted (under review by the international expert)
</t>
  </si>
  <si>
    <t xml:space="preserve">To support national decision making for the ratification of the Minamata Convention by St Lucia, St Kitts and Nevis, Trinidad and Tobago and Jamaica; to conduct an initial assessment of the use of mercury,
 generation of mercury and mercury containing materials and mercury contaminated wastes from all sources using the UNEP Level II Mercury Inventory Toolkit for each country; to develop a comprehensive Inventory for Mercury and Mercury Containing, Contaminated materials in each country that will be the basis for the development of National Action Plans (NAM) for reduction of mercury use and generation in each country.
</t>
  </si>
  <si>
    <t xml:space="preserve">To enhance environmental funds portfolio of innovation and diversity their resources base to address environmental challenges, including climate change
, and to promote knowledge and best practices transfer through peer-to-peer learning and through online tools. </t>
  </si>
  <si>
    <t>The prototype building will be a computer controlled smart net zero energy, zero carbon building. It is designed to encourage construction of sustainable buildings and energy efficiency.
 This is designed to increase energy efficiency (EE) and the use of renewable energy (RE) in the building sector in Jamaica thus reducing energy consumption and greenhouse has (GHG) emissions.</t>
  </si>
  <si>
    <t xml:space="preserve">To research and develop practical, working solutions that will transform building policies and practices, followed by the implementation of appropriate regulatory and technical tools that will mainstream the lessons 
and transform the opportunities for promoting energy  efficiency and increased use of renewable energy sources. </t>
  </si>
  <si>
    <t>To support the development of national fuel economy policies in 20 countries, 6 countries, through GEF-5 STAR Allocations and 14 without GEF funding using existing tools developed with GEF-4 support
 (examples are the fuel economy baselines calculation methodology and online GFEI toolkit.) In addition, to support coordination of the 20 country projects at the regional level to ensure that results are disseminated to other countries within the region. This will result in reduced vehicle fleet CO2 emissions in these 20 countries in line with the Global Fuel Economy Initiative's target of a 50% improvement of the overall global fleet fuel economy by 2050.</t>
  </si>
  <si>
    <t xml:space="preserve">The regional project document was signed and the Authorization Letter for the Allocation of Fund received by the country office.    
                                                                                                                                                                                                                                                                             Output: Solutions developed at national and sub-national levels for sustainable management of natural resources, ecosystem services, chemicals and waste.                                                                                                                                                                                                                                                                                                                                                                              
Jamaica 6NR finalized in 2018 to facilitate submission of the report to the CBD secretariat prior to the convening of the 14th Conference of the Parties (COP) to the CBD in November 2018. </t>
  </si>
  <si>
    <t xml:space="preserve">The goal of this project is to provide technical support to GEF-eligible Parties to the Convention on Biological Diversity (CBD) in their work to develop a high quality, gender-responsive and data-driven sixth national report (6NR)
 that improves national decision-making processes for the implementation of NBSAPs; that reports on progress towards achieving the Aichi Biodiversity Targets and informs both the fifth Global Biodiversity Outlook (GBO5) and the Global Biodiversity Strategy of 2021 – 2030. The challenge is that the rate of change of natural capital, upon which economies and human wellbeing depend, is occurring at a rate too rapid for policy makers to adapt to and many national require greater support to accurately identify the status of their biodiversity and the impact and effectiveness of their biodiversity and conservation measures. 
</t>
  </si>
  <si>
    <t xml:space="preserve"> A common problem when implementing and executing a TFW project is developing data that support a measurable result. In a given action or project, examples of data
 that can be quantified are: Reduction in the number of plastic bottles/bags used per unit of time; Amount of money saved; Travel and Workshops conducted;
Peace Corps in collaboration with Sandals Foundation has conducted surveys;
Launch of the Trash Free Waters (TFW) in Jamaica in August 2016;
First TFW stakeholder workshop for Jamaica was held in February 14-16, 2017 in Kingston;
The Trash Free Litter Partnership Meeting involving EPA, Peace Corps, Regional Office for Latin America and the Caribbean and the Autoridad Nacional del Ambient (ANAM) was held 14-16 November 2017.</t>
  </si>
  <si>
    <t>The Ministry of Health is now implementing adolescent friendly services in 18 of its Type 3-5 facilities, representing 20 per cent of facilities. There is currently at least one health centre implementing the standards in each parish. 
Some 650 health care staff have been trained in how to apply the standards. 
 In order to facilitate access to key services outside of health facilities, the MOH has also launched a “Teen Hub” in a major transport hub in the capital city of Kingston in order to reach more adolescents. Between May and June 2017, 1129 adolescents and young people have accessed services including life skills education. Of these, 255 young people accessed HIV testing and counselling and are aware of their results.</t>
  </si>
  <si>
    <t>To address gaps in health education, service delivery and access to services among adolescent boys and girls. Among ALHIV it will improve access to high quality services which prioritize treatment literacy , emotional support
 and adherence to treatment.</t>
  </si>
  <si>
    <t>7068 adolescent girls and boys engaged through school outreach activities.  The adolescents acquired knowledge and skills regarding prevention of HIV, STI and early pregnancy. 
Among the adolescents living with HIV a total of 82 clients are actively engaged through EFL support groups. Of these, 60 are new clients.  Fifty-seven girls who are recovering from the trauma of sexual abuse also received counselling and support.</t>
  </si>
  <si>
    <t xml:space="preserve">1. Strengthen referrals and linkage to treatment, care and support for HIV+ adolescent girls and young mothers. Activities will focus on building capacities of girls, including teenaged mothers
 and those living with HIV to prevent adverse health outcomes, to access and demand services in accordance with their rights.  2. Support national efforts at reducing sexual abuse and exploitation of the girl child: The programme serves to expand and implement an effective intervention aimed at changing attitudes, behaviours and norms that facilitate the continued sexual abuse of girls in Jamaica. </t>
  </si>
  <si>
    <t>The capacity of 38 adults (coaches, facilitators, community leaders) was strengthened to provide support to children in their communities in the areas of child protection and psychological first aid.  
Trainees were better able to recognize and respond to signs of distress in young people who have experienced or witnessed acts of violence in their communities and homes. Three hundred and sixty-one (361) youth (10-24 years old) from six volatile communities benefited from greater access to developmental and diversionary interventions which included personal development, mediation and other resilience-building activities.  Of the total number reached, 317 were between the ages of 10-17 years old. A support team delivered services in structured partnerships with several community-based entities to ensure sustainability of their methodologies. Additionally, activities implemented with community-based organizations also included green space renovations; youth leadership programmes; community walks; establishment of parenting groups; literacy programmes and a community peace run for 1,000 young people and their parents.</t>
  </si>
  <si>
    <t xml:space="preserve">The programme has three main components: training and sensitization of all key contacts working with young people at risk in the target communities; working directly with young people at risk in the target communities
; working directly with young people to build their resilience; advocacy to promote awareness of the importance of psycho-social support services and to integrate the development of appropriate child protection and child resilience strategies into community development programme and policies. The programme brings together network of local partners to deliver holistic programmes for young people. These programmes are modelled on the Fight for Peace five pillar methodology that had generated positive outcomes for more than 125,000 young people around the world. </t>
  </si>
  <si>
    <t xml:space="preserve">The programme will strengthen the existing Fight for Peace programme in the six communities by adding community-based integrated psycho-social support services. 
The programme has three main components: training and sensitization of all key contacts working with young people at risk in the target communities; working directly with young people to build their resilience; advocacy to promote awareness of the importance of psycho-social support services and to integrate the development of appropriate child protection and child resilience strategies into community development programmes and policies.
</t>
  </si>
  <si>
    <t>The partnership will focus on securing particular safety and justice outcomes for all of Jamaica’s children, with a special focus on improving outcomes for children in alternative care and in conflict with the law
, who are especially vulnerable. It responds to three deficits in the present advocacy landscape: weak coordination among key actors; insufficient independent rights-based research with specific links to actionable reform proposals; and incomplete roadmaps to creating the legislative Framework to secure those reforms.</t>
  </si>
  <si>
    <t xml:space="preserve">This project responds to three deficits in the present advocacy landscape: weak coordination among key actors; insufficient independent rights-based research with specific links to actionable reform proposals
; and incomplete roadmaps to creating the legislative framework to secure those reforms. </t>
  </si>
  <si>
    <t>Project received disbursement. Initiation of an advocacy working group to address law and policy reform matters for safety and justice, the creation of youth-designed advocacy content
 and the start of extensive research on residential care for children, ultimately designed to make the national case for de-institutionalization.</t>
  </si>
  <si>
    <t xml:space="preserve">Among other things, harness the Special Olympics of Jamaica network of caregivers, coaches, parents and athletes in support of athletes and persons with intellectual disabilities 
promote training for inclusive programming, safeguard children through sport and train athletes their families and their coaches in self advocacy skills. </t>
  </si>
  <si>
    <t xml:space="preserve">The DCA Program will also support USAID/Jamaica's primary goal of improving social cohesion in targeted Jamaican communities by providing economic opportunities via access to financing
 the start up and growth of micro and small business </t>
  </si>
  <si>
    <t xml:space="preserve">Anti-Corruption and Financial Crime investigators’ Training Seminar under the theme “Following the Money – Combatting Financial Crime and Corruption.
”  Fifty-six (56) persons from various law enforcement and financial investigative agencies attended the training seminar.
2nd Annual Prosecutors’ Training Seminar titled “Towards Sound Investigation, Prosecution and Conviction.” Some 48 members (15 males and 33 females) of the national Clerk of Courts cohort participated in the training seminar.
2nd Annual Training Seminar for Resident Magistrates. Forty (40) Resident Magistrates participated. This number is significant given that the total cohort consists of less than 60 members.
Sensitization Seminar on Corruption for Supreme Court Judges and Judges of the Court of Appeal.  Five (5) Court of Appeal Judges, Fifteen (15) Supreme Court Judges and Six (6) judicial officers participated.
NIA is driving the advocacy for the passage of two key pieces of legislation: the Campaign Finance Reform legislation, and legislation to implement a Single Anti-Corruption Agency, with prosecutorial powers.
NIA in collaboration with the Social Development Commission (SDC), National Association of Parish Development Committees (NAPDEC) and the Jamaica Civil Society Coalition (JCSC) organized several public fora across the island.
</t>
  </si>
  <si>
    <t>Empower local leaders and community organizations to take leadership in promoting and partaking in greater civic engagement;
Enhance relationships and build confidence among key stakeholders, including police, community groups, civil society organizations, and key governmental institutions;
Build consensus among key stakeholders and the general public on the need for transparency and accountability in government, in particular, and society in general, and on the specific reforms needed to achieve it;
Support key partners and stakeholders in juvenile diversion (alternatives to jail) programs;
Support of the Jamaica Constabulary Force (JCF) Community Based Policing (CBP) program and further entrench CBP at all levels of JCF training: and
Support community-based GCC activities related to disaster risk reduction in urban areas, which aim to increase the adaptive capacity of community members and local governance systems.</t>
  </si>
  <si>
    <t>This project seeks to build safer communities through strengthening community and civil society organizations, increase citizen cooperation and accountability, strengthen juvenile justice and at-risk youth programs
, and improve community policing practices</t>
  </si>
  <si>
    <t>This program  supports  the  establishment  and  consolidation  of  inclusive  and  accountable democracies  to  advance  freedom,  dignity,  and  development  for  women  and  girls,
  and  members  of  the lesbian, gay, bisexual, transgender, and intersex (LGBTI) community.</t>
  </si>
  <si>
    <t>This project supports the mission’s overarching development objective to improve the ability of communities to withstand, alleviate and respond to environmental threats and factors that increase citizen vulnerability
. The specific goal of the project is to build the capacity of Jamaican nongovernmental organizations, social enterprises, community-based organizations, civil society organizations and government entities that partner with the USAID/Jamaica Office of Citizen Security to become effective, sustainable actors in the effort to improve citizen security and social cohesion.</t>
  </si>
  <si>
    <t>The project will aid in controlling access to school compounds by installing or repairing perimeter fencing, and controlling the possession of weapons and other contraband in schools
, through the use of security monitoring equipment and increasing the number of security personnel assigned to schools.
The project will also ensure the implementation of security and safety guidelines and continue the promotion of uniformed groups and clubs, which will promote positive values and attitudes at both school and community levels.</t>
  </si>
  <si>
    <t>To carry out a "Readyboard" demonstration project for 400 households in an identified at risk community. The Ready board is a prepaid low cost solution for legal electricity access for community members.
 The project will observe the effects of this access on customer behaviour, income, consumption and measure the impact of the legal electricity connection.</t>
  </si>
  <si>
    <t>The goal of USAID’s Caribbean Clean Energy Program is to accelerate clean energy development in the region, with special focus on Jamaica and the Eastern Caribbean. 
The project components contribute to the host government established targets for enhancing energy security and reducing prices, while concurrently supporting national efforts to curb greenhouse gas (GHG) emissions. Key activities include support of policy formulation, improving the enabling environment for clean energy development, greening the grid – optimizing variable renewable energy integration, private-sector leverage in clean energy investment, energy efficiency and donor coordination.  The program will have an estimated total investment of US$15 million, subject to the availability of funds.</t>
  </si>
  <si>
    <t xml:space="preserve">The Caribbean Clean Energy Programme is a regional initiative which is aimed at accelerating clean energy development by contributing to the Government’s targets for enhancing energy security
 and supporting national efforts to curb greenhouse gas emissions. </t>
  </si>
  <si>
    <t>To reduce the threats to marine-coastal biodiversity in priority areas in the Caribbean in order to achieve sustained biodiversity conservation, maintain critical ecosystem services
, and realize tangible improvements in human well-being for communities adjacent to marine managed areas.</t>
  </si>
  <si>
    <t>In Jamaica, the programme will focus on the Pedro Bank and Southwest Coast of Jamaica through designing and promoting sustainable fisheries pilot programmes.
It will also assist to strengthen the capacity of local disher cooperatives to support sustainable fisheries and marine managed areas; and promote ecotourism</t>
  </si>
  <si>
    <t>The development of an exit-readiness program on life skills and job skills training, to address employability, lifestyle choices, health, family and the environment, and secure public private partnership for employment opportunities. 
The project will also facilitate the creation of a safe and appropriate transitional living facility for 40 children who have nowhere to go on leaving state care.</t>
  </si>
  <si>
    <t>To create an enabling business environment for social enterprises in Jamaica; and to assist them in transitioning their grant-funded operations into viable, profit-making business
, which can support their social missions.</t>
  </si>
  <si>
    <t xml:space="preserve">To improve the language development of Deaf and Hard of Hearing Students through language enrichment activities; introducing Jamaican Sign Language as a curriculum subject
; and training teachers and parents in the appropriate techniques for learning. </t>
  </si>
  <si>
    <t>This project was approved in March 2018.. Efforts are currently geared toward developing the Annual Work Plan and staffing  the PIU</t>
  </si>
  <si>
    <t>To conduct a vulnerability assessment of transport infrastructure across the island with the aim of identifying the portions and sub-sectors most affected by current and future weather variability. 
With this information in hand, Jamaican policy makers will be better prepared to allocate resources and monitor improvements to the sector over the medium to long term.</t>
  </si>
  <si>
    <t>The Project will comprise three training workshops to enhance the skills of:
(a) Jamaica’s PDNA Assessment Team to co-ordinate and undertake a PDNA Assessment.
(b) Sector specialists in the most vulnerable sectors: infrastructure, agriculture, education,
health and tourism.
(c) Local Authorities.
The training will equip CAT to better identify and quantify the impacts of disasters, and contribute to the design of effective and timely, early recovery programmes of the Government. It will also build the capacity of sector specialists and local authorities to contribute more effectively and efficiently to the PDNA data collection and reporting process, thus improving the reliability of the reports.</t>
  </si>
  <si>
    <t>EXECUTING
AGENCY</t>
  </si>
  <si>
    <t>To support institutional strengthening of the Ministry of Finance and the Public Service, specifically providing technical advice to the Minister and by extension Cabinet on macroeconomic policy issues in general and  on how best to achieve the goals and objectives of the GoJ's reform programme and enhancing relevant skills of technical staff within the MoFPS.</t>
  </si>
  <si>
    <t>1.Increasing the number of monitoring stations ,enhancing the real time monitoring of water levels and intensity rainfall stations                                                                                                  2.Cost-effective mechanisms for relaying real time data and transferring information to key stakeholders</t>
  </si>
  <si>
    <t>Training course on the fundamentals of petroleum law and economics delivered.  Support provided to the Government in the design of a petroleum policy and more progressive fiscal rules for upstream petroleum operations; Advice given to the Government on negotiation strategies with international investors for oil and gas offshore exploration and production.  Support provided to the Government in the formulation of a new mining sector policy.</t>
  </si>
  <si>
    <t xml:space="preserve">Training course on the fundamentals of petroleum law and economics delivered. Support provided to the Government in the design of a petroleum policy and progressive fiscal rules for upstream petroleum operations; Advice given to the Government on negotiation strategies with international investors for oil and gas offshore exploration and production. Support provided to the Government in the formulation of a new mining sector policy. </t>
  </si>
  <si>
    <t>Since 2015, the programme has helped partners: Charge 221 Politically Exposed Persons/High Value Targets and Police Offices for corrupt or criminal activities; Halve the percentage of suspicious police shootings in Jamaica (from 60% to 28%); 
Remove significant amounts of money from the criminal economy in Jamaica and the Eastern Caribbean: for every £1 invested in this programme, over £14 of criminal assets have been seized.</t>
  </si>
  <si>
    <t xml:space="preserve">(1) Strengthen the capacity of the Major and Organised Crime Anti-Corruption Agency (MOCA), to combat corruption and organised crime; 
(2) Provide support to the Financial Investigations Division (FID) to recover assets acquired by corruption or organised crime; 
(3) Provide support to the Independent Commission of Investigations (INDECOM)
to hold public officials accountable for their abuse of power; 
(4) Provide support to the Government of Jamaica (GoJ) for the establishment of an Integrity </t>
  </si>
  <si>
    <t>The proposed action is expected to result in greater effectiveness in the administration of public resources, thereby freeing up financial resources for public investments. 
The key objectives of the reforms to be supported are:                                                                                                               (i) the strengthening of the internal and external control systems                                                                                                                                                                                                                                                                                                                                                                                                                                  (ii) the strengthening of the control environment for public procurement                                                                                                                                                                                                                                                                                                                                                                                                            (iii) the improvement of the budget control and oversight</t>
  </si>
  <si>
    <t>The reform of the EU Sugar Regime in 2006, involved a loss of quotas and progressive reductions in the price guaranteed by the EU (totaling 36% by October 2009), forced EU Sugar Protocol countries to introduce measures to improve the competitiveness of their sugarcane sectors in the global market and to mitigate the negative economic and social impact of the reform. 
To support these changes, the European Commission in 2006 announced an eight year aid scheme: the Accompanying Measures for Sugar Protocol Countries (AMS)</t>
  </si>
  <si>
    <t xml:space="preserve">This is the second of three resource streams that is supporting the implementation of the sustainable SFP initiative in Manchester.  Under this recently approved project, efforts will be focused in the short term, on supplying fresh local food into the pilot schools, in accordance with the newly launched menu.  
Schools will be supported to prepare and serve those foods.  In the medium term, the project will focus on building the capacity of select farming community groups to supply the pilot schools with value added, minimally prepared foods. </t>
  </si>
  <si>
    <t>The Canada Fund for Local Initiatives (CFLI) is a program designed to fund small-scale bilateral projects in Official Development Assistance (ODA) eligible countries, which align with Global Affairs Canada’s thematic priority areas for engagement. The program is directed at projects conceived and designed by local entities. 
Projects are selected and approved by the relevant Canadian Embassy or High Commission. 
The CFLI also serves to support positive bilateral relations between Canada, recipient countries and their respective civil societies by deepening contacts and supporting local endeavours.</t>
  </si>
  <si>
    <t xml:space="preserve">To improve community resilience, safety and preparedness in the context of disaster risks; and enhance public awareness of disaster risks and appropriate responses .It also seeks to improve the effectiveness of community-wide disaster planning committees and first responders; and to improve community resilience to climate change impacts via improving ecosystem-based services while building the capacity of two communities to sustainably utilize local natural resources to generate earnings.
</t>
  </si>
  <si>
    <t>The project will strengthen the capacity of the judiciary and improve the efficiency of the legal system; increasing public education of human rights as well as public knowledge of the various avenues, both community-based and institutional, available for conflict management and restorative justice and using peaceful communities as models for others.</t>
  </si>
  <si>
    <t xml:space="preserve">To continued support of socio-economic development of Jamaica through research utilizing nuclear science in environmental geochemistry, particularly its relation to health, the safety of Jamaican foodstuffs, environmental protection and the development of natural human resources. </t>
  </si>
  <si>
    <t>Support was provided to the International Centre for Nuclear and Environmental Sciences (ICENS) to replace the nuclear reactor at the facility. Procurement of instrument and control reactor system is scheduled to be initiated in September 2017. The technical staff at ICENS have also received ongoing training under the project along with the fielding of expert missions from the International Atomic Energy Agency (IAEA) to support the work of ICENS.</t>
  </si>
  <si>
    <t>To create innovative climate financing mechanisms to support implementation of climate resilience within MSMEs, NGOs and CBOs for tourism and ago-businesses across Jamaica, through access to a line of credit to MSMEs from an approved financial institution, as well as the establishment of a special climate change adaptation fund available to NGOs, CBOs and select public sector entities</t>
  </si>
  <si>
    <t>Component 1:  Mainstreaming Climate Change Adaptation Measures ( Grant -$5.1 M, Counterpart -$986,997.00) 
Component 2: Creation of Financial Mechanisms ( Counterpart -$789,597) and                                                      Component 3. Knowledge Management (Grant -$200,000.00).</t>
  </si>
  <si>
    <t xml:space="preserve">The Special Climate Adaptation Fund is operational.  To date they are 84 grants awarded under the SCCAF.  Several procurements have been delayed due to the procurement procedures of the MEGJC and the absence of a contracted Procurement Specialist.                                                           The activities related to the development of the National Spatial Plan were transferred from loan resources, to be executed under grant resources. This is expected to increase disbursement under the grant resources. </t>
  </si>
  <si>
    <t>Component I: Enhancing technical and business capacity for aquaponics production.
Component II: Building stronger linkages for aquaponics production. Component III: Structuring customized financial product in partnership with local financial institutions</t>
  </si>
  <si>
    <t xml:space="preserve">To date, the following activities are scheduled to be carried out under the project:
• May 1 – 3 the second train-the-trainer workshop to be held, where 20 RADA extension officers are expected to be trained. 
• Initiate the work at CASE, aimed at constructing a training/demonstration/research aquaponics system. 
• To retain the best suited individual from those trained, for the Agri-Business consultancy position. 
</t>
  </si>
  <si>
    <t xml:space="preserve">To date, the PES Scheme contract was signed February, 2018, with Tropical Agriculture Research and Higher Education Center (CATIE). Implementation is underway, with seven deliverables to be accomplished over the quarter April to June, 2018. </t>
  </si>
  <si>
    <t xml:space="preserve">To date, in-depth surveys are being conducted to measure a wide range of business outcomes and also measures of potential outcomes through which the effects of each of the two courses might operate. The field work is about 50% complete and it is projected that all data collection exercises should be completed by end of May, 2018. </t>
  </si>
  <si>
    <t>To promote productive investments in Micro, Small and Medium Enterprises (MSME) in Jamaica by enhancing their access to financing, particularly medium and long term.</t>
  </si>
  <si>
    <t>The project was prepared to support the initial phase of implementation of the health policy and investment loans as well as project preparation. To date, no disbursements have been made.  However, a new TC is being processed by the Bank to provide complementary resources for this project. In addition, resources under the project have been committed for the contracting of consultancy services.  These consultancy services are:- for the health services network analysis in the catchment areas of the three priority hospitals; and for the social and environmental analysis of infrastructure investments that will be supported by the investment loan.</t>
  </si>
  <si>
    <t xml:space="preserve">Component 1: Advisory service to strengthen PCJ technical knowledge and project management capacity building (US$240,000).  
Component 2: Support for the stakeholder coordination &amp; strategic communication and visibility (US$30,000) </t>
  </si>
  <si>
    <t xml:space="preserve">To date the Bank has hired two (2) consultants for: - (i) Procurement Support for the PEU and (ii) a Communications Consultant. The Bid documents for the Investment Grade Audits and UTMS have been completed and reviewed by the EMEP PEU. </t>
  </si>
  <si>
    <t xml:space="preserve">Component 1:  Institutional Strengthening and Capacity Building for Integrating Biodiversity into Watershed Management (US$1,453,497), 
Component 2: Creating Economic and Financial Incentives to Support Biodiversity   (US$2,151,403)           
Component 3:  Implementing Sustainability Livelihoods, Agriculture and Forestry in Watershed Communities (US$8,166,261).  </t>
  </si>
  <si>
    <t>The Operations Manual for the loan programme has been completed and three (3) terms of reference for key project personnel has been developed. The Bank is expected to commence the communication and dissemination activities with the roll out of a Communication Video on Public Sector Rationalization in May 2018 and host a Leadership Workshop in June 2018. To date, the Bank has indicated that they have not encountered any major challenges to execution.</t>
  </si>
  <si>
    <t>The project is progressing well; with most targets under component four being adequately met. To date, 115 farmers have received credit and just under US$1.0 million provided in credit to Project Grow Farms.  However, challenges were experienced in meeting output targets under component three. This component was expected to collaborate with the New Employment Opportunities (NEO) Jamaica Alliance project and the Foundation Learning for Life
, in training youths and assisting with job placements. It was provided that the challenge was primarily due to the design of the project and assumptions that were made, regarding the NEO Alliance partnership. Actions are currently being taken to redress the issue.</t>
  </si>
  <si>
    <t>The project will be carried out through 4 components. Namely,                                                                                    Component 1: Awareness-raising and Communications Campaign,                                                                     Component 2: MFI Training and Technical Support, Component 3: Agent Network Development Component 4 : Knowledge Dissemination and Communication</t>
  </si>
  <si>
    <t xml:space="preserve">To improve the efficiency of the Jamaica public sector by strengthening government capacity in: 
(i) HRM; 
(ii) ICTM;  
(iii) control systems and accountability mechanisms. </t>
  </si>
  <si>
    <t>To support a risk based supervision framework of the FSC’s operations. Specifically, it will: 
(i) support strengthening of FSC’s institutional capacity to undertake risk based supervision across the various industries supervised by the FSC; 
(ii) improve operational and technological capacity to conduct risk based supervision across the insurance, securities and pensions sectors;
 and 
(iii) strengthen financial literacy nationally to enable the population to make better decisions.
Ministry of Education, Youth and Information and private sector stakeholders in building capacity and development of key inputs required to establish a National Apprenticeship Programme and strengthen the Labour Market Information System (LMIS) in Jamaica.</t>
  </si>
  <si>
    <t xml:space="preserve">The program will support the following areas: 
(i) the modernization of FSC operations by strengthening its institutional and operational capacity via information technologies; 
(ii) support AML/ CFT capacity development 
and enforcement mechanisms via the use of training, and technical assistance;  
(iii) strengthen the FSC’s capacity to establish a compensation scheme for the non-deposit-taking sector. 
This abovementioned will be facilitated through three components; 
1. Strengthening Institutional and operational capacity via information technologies (US$190,000), 
2. Strengthen capacity to establish a Compensation Scheme (US$50,000), 
3. Customer Satisfaction Survey (US$20,000). </t>
  </si>
  <si>
    <t>The objective of the project is to continue to support National Water Commission (NWC) and the Government of Jamaica (GOJ) with improving the quality and sustainability of the NWC’s services to its customers.
Specifically, the project aims to improve NWC’s capacity to fund its investment program and will support the preparation of plans for improvements of NWC corporate governance (CG) arrangements and development of a detailed training plan for institutional strengthening of NWC’s business planning and operations and maintenance (O&amp;M) protocols.</t>
  </si>
  <si>
    <t>Component 1: Update the Water Resources Inventory for the period 2015-2050 
Component 2:  Recalculation of Sectoral water demands, 
Component 3: Revision of the WRDMP Component 4: Publication of the WRDMP Component 5: Printing and launch of the WRDMP</t>
  </si>
  <si>
    <t>-</t>
  </si>
  <si>
    <t xml:space="preserve"> The Korean Government through KOICA plans to construct two (2) video monitoring tower systems in Hellshire in St. Catherine and Palisadoes in Kingston (The latter will be constructed if the budget allows).</t>
  </si>
  <si>
    <t>To increase the adoption of climate resilient practices among targeted fishing and fish farming communities in Jamaica</t>
  </si>
  <si>
    <t>COUNTERPART ReSOURCES</t>
  </si>
  <si>
    <t>TOTAL DISBURSEMENT</t>
  </si>
  <si>
    <t>IDP DISBURSEMENT</t>
  </si>
  <si>
    <t>COUNTERPART DISBURSEMENT</t>
  </si>
  <si>
    <r>
      <t xml:space="preserve">Caribbean Anti-Corruption Programme                  </t>
    </r>
    <r>
      <rPr>
        <b/>
        <sz val="11"/>
        <color theme="1"/>
        <rFont val="Arial"/>
        <family val="2"/>
      </rPr>
      <t>REGIONAL</t>
    </r>
  </si>
  <si>
    <r>
      <t xml:space="preserve">ACP-EU Development Minerals Project </t>
    </r>
    <r>
      <rPr>
        <b/>
        <sz val="11"/>
        <color theme="1"/>
        <rFont val="Arial"/>
        <family val="2"/>
      </rPr>
      <t>REGIONAL</t>
    </r>
  </si>
  <si>
    <r>
      <rPr>
        <b/>
        <sz val="11"/>
        <color theme="1"/>
        <rFont val="Arial"/>
        <family val="2"/>
      </rPr>
      <t>Component 1 -</t>
    </r>
    <r>
      <rPr>
        <sz val="11"/>
        <color theme="1"/>
        <rFont val="Arial"/>
        <family val="2"/>
      </rPr>
      <t xml:space="preserve"> Strengthening the supply side in accessing export markets                                                                                                                      The project will enhance the local capacity to enable MSMEs in Jamaica’s food sector to increase sales by identifying new potential markets (both export and locally via import substitution) and/or improving the quality of their products.The project will establish a training methodology to enhance food safety standards, increase farm productivity and strengthen links to the supply chain that can be replicated to a larger number of beneficiaries. 
</t>
    </r>
    <r>
      <rPr>
        <b/>
        <sz val="11"/>
        <color theme="1"/>
        <rFont val="Arial"/>
        <family val="2"/>
      </rPr>
      <t>Component 2-</t>
    </r>
    <r>
      <rPr>
        <sz val="11"/>
        <color theme="1"/>
        <rFont val="Arial"/>
        <family val="2"/>
      </rPr>
      <t xml:space="preserve"> Strengthening the quality and standards control environment                                                                                                             • A wider range of laboratory services that meet ISO 17025 international requirements and standards on food safety.
• International acceptance of test results and Conformity Assessment services.
• Enhanced monitoring programmes for pesticide residues and food contaminants. 
</t>
    </r>
  </si>
  <si>
    <r>
      <rPr>
        <b/>
        <sz val="11"/>
        <color theme="1"/>
        <rFont val="Arial"/>
        <family val="2"/>
      </rPr>
      <t>The Operational Implementation period of the Financing Agreement was extended to December 31, 2018.  Component 1</t>
    </r>
    <r>
      <rPr>
        <sz val="11"/>
        <color theme="1"/>
        <rFont val="Arial"/>
        <family val="2"/>
      </rPr>
      <t xml:space="preserve"> – IFC continued work with the coffee and the sauces &amp; spices industries and  a consortium of sauces &amp; spices firms will launch a common brand in the US Specialty Foods market in mid- 2018 
</t>
    </r>
    <r>
      <rPr>
        <b/>
        <sz val="11"/>
        <color theme="1"/>
        <rFont val="Arial"/>
        <family val="2"/>
      </rPr>
      <t xml:space="preserve">Component 2 </t>
    </r>
    <r>
      <rPr>
        <sz val="11"/>
        <color theme="1"/>
        <rFont val="Arial"/>
        <family val="2"/>
      </rPr>
      <t xml:space="preserve">– PIOJ –Implementation of  Results 2 and  3activities, concerned with the strengthening of JANAAC,  and the development of an enhance monitoring programme for food contaminants  that included the establishment of a Food Contaminant Database &amp; Website 
were completed  at the end of December 2017. Implementation of Result 1 training and consultancy activities have also been completed with the outstanding Result 1  activities for completion, before July 14, 2018, being the supply of laboratory equipment to public sector food testing laboratories and the upgrading of the laboratories of the Plant Protection Unit, MICAF.    </t>
    </r>
  </si>
  <si>
    <r>
      <rPr>
        <b/>
        <sz val="11"/>
        <color theme="1"/>
        <rFont val="Arial"/>
        <family val="2"/>
      </rPr>
      <t xml:space="preserve">Component 1- </t>
    </r>
    <r>
      <rPr>
        <sz val="11"/>
        <color theme="1"/>
        <rFont val="Arial"/>
        <family val="2"/>
      </rPr>
      <t xml:space="preserve">Capacity Building and improved facilities and oversight within the Security Sector.                                                                                                                       </t>
    </r>
    <r>
      <rPr>
        <b/>
        <sz val="11"/>
        <color theme="1"/>
        <rFont val="Arial"/>
        <family val="2"/>
      </rPr>
      <t xml:space="preserve">Component 2- </t>
    </r>
    <r>
      <rPr>
        <sz val="11"/>
        <color theme="1"/>
        <rFont val="Arial"/>
        <family val="2"/>
      </rPr>
      <t xml:space="preserve">Establish and Upgrade Case Management, Data Mining and Data Analysis Systems within Key Agencies to assist with the fight against organised crime, money laundering and corruption:                                                                                            </t>
    </r>
    <r>
      <rPr>
        <b/>
        <sz val="11"/>
        <color theme="1"/>
        <rFont val="Arial"/>
        <family val="2"/>
      </rPr>
      <t>Component 3 -</t>
    </r>
    <r>
      <rPr>
        <sz val="11"/>
        <color theme="1"/>
        <rFont val="Arial"/>
        <family val="2"/>
      </rPr>
      <t xml:space="preserve"> Improve Administrative Processes and implement Case Management System within the Justice System and Rehabilitate select Court Houses. Establish facilities for Video Evidence in key court houses and remote sites and install technology to facilitate the recording of evidence in Resident Magistrates Courts: and                                                                                                                 </t>
    </r>
    <r>
      <rPr>
        <b/>
        <sz val="11"/>
        <color theme="1"/>
        <rFont val="Arial"/>
        <family val="2"/>
      </rPr>
      <t xml:space="preserve">Component 4- </t>
    </r>
    <r>
      <rPr>
        <sz val="11"/>
        <color theme="1"/>
        <rFont val="Arial"/>
        <family val="2"/>
      </rPr>
      <t xml:space="preserve">Civil Society Empowerment </t>
    </r>
  </si>
  <si>
    <r>
      <rPr>
        <b/>
        <sz val="11"/>
        <color theme="1"/>
        <rFont val="Arial"/>
        <family val="2"/>
      </rPr>
      <t>1.</t>
    </r>
    <r>
      <rPr>
        <sz val="11"/>
        <color theme="1"/>
        <rFont val="Arial"/>
        <family val="2"/>
      </rPr>
      <t xml:space="preserve"> Improved quality and access to basic socioeconomic infrastructure and services                                                                                                                                                                        </t>
    </r>
    <r>
      <rPr>
        <b/>
        <sz val="11"/>
        <color theme="1"/>
        <rFont val="Arial"/>
        <family val="2"/>
      </rPr>
      <t>2:</t>
    </r>
    <r>
      <rPr>
        <sz val="11"/>
        <color theme="1"/>
        <rFont val="Arial"/>
        <family val="2"/>
      </rPr>
      <t xml:space="preserve"> Increased capacity of communities to demand for, plan, implement and manage local development projects                                                                                                                                         </t>
    </r>
    <r>
      <rPr>
        <b/>
        <sz val="11"/>
        <color theme="1"/>
        <rFont val="Arial"/>
        <family val="2"/>
      </rPr>
      <t xml:space="preserve">3: </t>
    </r>
    <r>
      <rPr>
        <sz val="11"/>
        <color theme="1"/>
        <rFont val="Arial"/>
        <family val="2"/>
      </rPr>
      <t xml:space="preserve">Increased Income generation and employment opportunities                                                                                 </t>
    </r>
    <r>
      <rPr>
        <b/>
        <sz val="11"/>
        <color theme="1"/>
        <rFont val="Arial"/>
        <family val="2"/>
      </rPr>
      <t xml:space="preserve">4: </t>
    </r>
    <r>
      <rPr>
        <sz val="11"/>
        <color theme="1"/>
        <rFont val="Arial"/>
        <family val="2"/>
      </rPr>
      <t xml:space="preserve">Reduced deviant behaviour through with socially and economically marginalized youth                                                                                                                                    </t>
    </r>
    <r>
      <rPr>
        <b/>
        <sz val="11"/>
        <color theme="1"/>
        <rFont val="Arial"/>
        <family val="2"/>
      </rPr>
      <t xml:space="preserve">5: </t>
    </r>
    <r>
      <rPr>
        <sz val="11"/>
        <color theme="1"/>
        <rFont val="Arial"/>
        <family val="2"/>
      </rPr>
      <t xml:space="preserve">Improved coordination, monitoring and evaluation capacity of the Secretariat 
of the Community Renewal Programme  </t>
    </r>
  </si>
  <si>
    <r>
      <rPr>
        <b/>
        <sz val="11"/>
        <color theme="1"/>
        <rFont val="Arial"/>
        <family val="2"/>
      </rPr>
      <t xml:space="preserve">Component 1: </t>
    </r>
    <r>
      <rPr>
        <sz val="11"/>
        <color theme="1"/>
        <rFont val="Arial"/>
        <family val="2"/>
      </rPr>
      <t xml:space="preserve">Newborn Care and Emergency Obstetric Care   
</t>
    </r>
    <r>
      <rPr>
        <b/>
        <sz val="11"/>
        <color theme="1"/>
        <rFont val="Arial"/>
        <family val="2"/>
      </rPr>
      <t>Component 2:</t>
    </r>
    <r>
      <rPr>
        <sz val="11"/>
        <color theme="1"/>
        <rFont val="Arial"/>
        <family val="2"/>
      </rPr>
      <t xml:space="preserve"> Quality of Primary Health Care services for High Risk Pregnancies and Referral System
</t>
    </r>
    <r>
      <rPr>
        <b/>
        <sz val="11"/>
        <color theme="1"/>
        <rFont val="Arial"/>
        <family val="2"/>
      </rPr>
      <t xml:space="preserve">Component 3: </t>
    </r>
    <r>
      <rPr>
        <sz val="11"/>
        <color theme="1"/>
        <rFont val="Arial"/>
        <family val="2"/>
      </rPr>
      <t xml:space="preserve">Health Workers Training and Research
</t>
    </r>
    <r>
      <rPr>
        <b/>
        <sz val="11"/>
        <color theme="1"/>
        <rFont val="Arial"/>
        <family val="2"/>
      </rPr>
      <t xml:space="preserve">Component 4: </t>
    </r>
    <r>
      <rPr>
        <sz val="11"/>
        <color theme="1"/>
        <rFont val="Arial"/>
        <family val="2"/>
      </rPr>
      <t xml:space="preserve">Support to Health Seeking Behaviour in the target population and the role of civil society.
</t>
    </r>
    <r>
      <rPr>
        <b/>
        <sz val="11"/>
        <color theme="1"/>
        <rFont val="Arial"/>
        <family val="2"/>
      </rPr>
      <t xml:space="preserve">Component 5: </t>
    </r>
    <r>
      <rPr>
        <sz val="11"/>
        <color theme="1"/>
        <rFont val="Arial"/>
        <family val="2"/>
      </rPr>
      <t>Technical Assistance</t>
    </r>
  </si>
  <si>
    <r>
      <rPr>
        <b/>
        <sz val="11"/>
        <color theme="1"/>
        <rFont val="Arial"/>
        <family val="2"/>
      </rPr>
      <t>a)</t>
    </r>
    <r>
      <rPr>
        <sz val="11"/>
        <color theme="1"/>
        <rFont val="Arial"/>
        <family val="2"/>
      </rPr>
      <t xml:space="preserve"> Technical Assistance Facility - to assist in the main stages of the project cycle to ensure the effective implementation of the National Indicative Programme;                                                           </t>
    </r>
    <r>
      <rPr>
        <b/>
        <sz val="11"/>
        <color theme="1"/>
        <rFont val="Arial"/>
        <family val="2"/>
      </rPr>
      <t>b)</t>
    </r>
    <r>
      <rPr>
        <sz val="11"/>
        <color theme="1"/>
        <rFont val="Arial"/>
        <family val="2"/>
      </rPr>
      <t xml:space="preserve"> Training Support for Projects and Programmes to improve knowledge about EU development, sector policies and procedures. Also to facilitate the participation of officials in seminars and exchanges on initiatives in particular those concerning policy priorities such as  climate change, migration, security. 
</t>
    </r>
    <r>
      <rPr>
        <b/>
        <sz val="11"/>
        <color theme="1"/>
        <rFont val="Arial"/>
        <family val="2"/>
      </rPr>
      <t xml:space="preserve">c) </t>
    </r>
    <r>
      <rPr>
        <sz val="11"/>
        <color theme="1"/>
        <rFont val="Arial"/>
        <family val="2"/>
      </rPr>
      <t xml:space="preserve">Conferences and seminars (CS) to cover the participation of the Government officials or Non State Actors in international meetings, seminars or training activities. </t>
    </r>
  </si>
  <si>
    <r>
      <rPr>
        <b/>
        <sz val="11"/>
        <color theme="1"/>
        <rFont val="Arial"/>
        <family val="2"/>
      </rPr>
      <t xml:space="preserve">Component 1-
Technical Assistance and Capacity Building Facility (TACBF) </t>
    </r>
    <r>
      <rPr>
        <sz val="11"/>
        <color theme="1"/>
        <rFont val="Arial"/>
        <family val="2"/>
      </rPr>
      <t xml:space="preserve"> 
Seeks to provide (i) Capacity building activities will focus notably on result based monitoring, coordination and reporting, with when necessary prior baseline studies and data collection. 
Capacity building is also made available to strengthen civil society, checks-and-balances organisations, organisations involved in cross cutting issues, trade, governance, financial management and control. 
(ii) Technical cooperation will be provided notably for policy advice on specific sector surveys, on sector "readiness" assessment as part of sector-wide approaches. Technical cooperation is also provided for result based project formulation and implementation.
(iii) Training Support for Projects and Programmes will cover the participation of the Officials or Non State Actors in training, conferences, seminars and sensitisation activities in Jamaica, ACP Countries. Overseas training, as well as participation in round table discussions, seminars, conferences, international meetings and acquisition of relevant publications, are envisaged and are submitted to prior consultation and consensus with the Delegation in particular for overseas training. 
</t>
    </r>
    <r>
      <rPr>
        <b/>
        <sz val="11"/>
        <color theme="1"/>
        <rFont val="Arial"/>
        <family val="2"/>
      </rPr>
      <t xml:space="preserve">Component 2- 
Support to National Authorizing Officer System.                                                    </t>
    </r>
    <r>
      <rPr>
        <sz val="11"/>
        <color theme="1"/>
        <rFont val="Arial"/>
        <family val="2"/>
      </rPr>
      <t>This ring-fenced activity seeks to strengthen the National Authorising Officer System to perform its duties as stipulated in the Cotonou Agreement. The main activities under the programme will include: (i) Recruitment of experts in direct support to the National Authorising Officer. This technical assistance must be specifically dedicated to strengthening the capacity of the National Authorising Officer, as opposed to technical assistance to implementing bodies (such as Ministries or Agencies). (ii) Training and participation in local and international seminars, conferences meetings and publications; (iii) Procurement of Equipment and furniture; (iv) Production of visibility events, and 
(v) Performance based incentive programme for staff. The Incentive Programme will provide incentives specifically for the Officers within the European Union Unit (currently six) and will be in line with Government’s guidelines for the payment of project premiums to staff.</t>
    </r>
  </si>
  <si>
    <r>
      <t xml:space="preserve">Canada Caribbean Leadership Programme  </t>
    </r>
    <r>
      <rPr>
        <b/>
        <sz val="11"/>
        <color theme="1"/>
        <rFont val="Arial"/>
        <family val="2"/>
      </rPr>
      <t>REGIONAL</t>
    </r>
  </si>
  <si>
    <r>
      <t xml:space="preserve">Caribbean Disaster Risk Management Programme - Health Sector Resilience </t>
    </r>
    <r>
      <rPr>
        <b/>
        <sz val="11"/>
        <color theme="1"/>
        <rFont val="Arial"/>
        <family val="2"/>
      </rPr>
      <t>REGIONAL</t>
    </r>
  </si>
  <si>
    <r>
      <t xml:space="preserve">Caribbean Disaster Risk Management Programme - Knowledge Sharing </t>
    </r>
    <r>
      <rPr>
        <b/>
        <sz val="11"/>
        <color theme="1"/>
        <rFont val="Arial"/>
        <family val="2"/>
      </rPr>
      <t>REGIONAL</t>
    </r>
  </si>
  <si>
    <r>
      <rPr>
        <b/>
        <sz val="11"/>
        <color theme="1"/>
        <rFont val="Arial"/>
        <family val="2"/>
      </rPr>
      <t xml:space="preserve">(1) </t>
    </r>
    <r>
      <rPr>
        <sz val="11"/>
        <color theme="1"/>
        <rFont val="Arial"/>
        <family val="2"/>
      </rPr>
      <t xml:space="preserve">developing case studies on successful disaster risk reduction practices;                                                                          </t>
    </r>
    <r>
      <rPr>
        <b/>
        <sz val="11"/>
        <color theme="1"/>
        <rFont val="Arial"/>
        <family val="2"/>
      </rPr>
      <t>(2)</t>
    </r>
    <r>
      <rPr>
        <sz val="11"/>
        <color theme="1"/>
        <rFont val="Arial"/>
        <family val="2"/>
      </rPr>
      <t xml:space="preserve"> establishing a database of disaster events in the Caribbean;                                                                                     </t>
    </r>
    <r>
      <rPr>
        <b/>
        <sz val="11"/>
        <color theme="1"/>
        <rFont val="Arial"/>
        <family val="2"/>
      </rPr>
      <t>(3)</t>
    </r>
    <r>
      <rPr>
        <sz val="11"/>
        <color theme="1"/>
        <rFont val="Arial"/>
        <family val="2"/>
      </rPr>
      <t xml:space="preserve"> organizing staff and student exchanges; and                          
</t>
    </r>
    <r>
      <rPr>
        <b/>
        <sz val="11"/>
        <color theme="1"/>
        <rFont val="Arial"/>
        <family val="2"/>
      </rPr>
      <t>(4)</t>
    </r>
    <r>
      <rPr>
        <sz val="11"/>
        <color theme="1"/>
        <rFont val="Arial"/>
        <family val="2"/>
      </rPr>
      <t xml:space="preserve"> developing online courses on comprehensive disaster management for business and the private sector.</t>
    </r>
  </si>
  <si>
    <r>
      <t xml:space="preserve">Caribbean Disaster Risk Management Programme </t>
    </r>
    <r>
      <rPr>
        <b/>
        <sz val="11"/>
        <color theme="1"/>
        <rFont val="Arial"/>
        <family val="2"/>
      </rPr>
      <t>REGIONAL</t>
    </r>
  </si>
  <si>
    <r>
      <t xml:space="preserve">Caribbean Education for Employment - </t>
    </r>
    <r>
      <rPr>
        <b/>
        <sz val="11"/>
        <color theme="1"/>
        <rFont val="Arial"/>
        <family val="2"/>
      </rPr>
      <t>REGIONAL</t>
    </r>
  </si>
  <si>
    <r>
      <rPr>
        <b/>
        <sz val="11"/>
        <color theme="1"/>
        <rFont val="Arial"/>
        <family val="2"/>
      </rPr>
      <t>1.</t>
    </r>
    <r>
      <rPr>
        <sz val="11"/>
        <color theme="1"/>
        <rFont val="Arial"/>
        <family val="2"/>
      </rPr>
      <t xml:space="preserve"> Set up a Labour Market Information mechanism that can be sustained by region and countries
</t>
    </r>
    <r>
      <rPr>
        <b/>
        <sz val="11"/>
        <color theme="1"/>
        <rFont val="Arial"/>
        <family val="2"/>
      </rPr>
      <t>2.</t>
    </r>
    <r>
      <rPr>
        <sz val="11"/>
        <color theme="1"/>
        <rFont val="Arial"/>
        <family val="2"/>
      </rPr>
      <t xml:space="preserve"> Streamline and improve procedures for issuance and validation of skilled certificates to facilitate mobility of skilled labour in the region
</t>
    </r>
    <r>
      <rPr>
        <b/>
        <sz val="11"/>
        <color theme="1"/>
        <rFont val="Arial"/>
        <family val="2"/>
      </rPr>
      <t>3</t>
    </r>
    <r>
      <rPr>
        <sz val="11"/>
        <color theme="1"/>
        <rFont val="Arial"/>
        <family val="2"/>
      </rPr>
      <t xml:space="preserve">. Teacher training programme, for both new and existing technical teachers/instructors
</t>
    </r>
    <r>
      <rPr>
        <b/>
        <sz val="11"/>
        <color theme="1"/>
        <rFont val="Arial"/>
        <family val="2"/>
      </rPr>
      <t xml:space="preserve">4. </t>
    </r>
    <r>
      <rPr>
        <sz val="11"/>
        <color theme="1"/>
        <rFont val="Arial"/>
        <family val="2"/>
      </rPr>
      <t xml:space="preserve">Capacity building for institutional leadership to move towards entrepreneurial management of TVET institutions
</t>
    </r>
    <r>
      <rPr>
        <b/>
        <sz val="11"/>
        <color theme="1"/>
        <rFont val="Arial"/>
        <family val="2"/>
      </rPr>
      <t>5.</t>
    </r>
    <r>
      <rPr>
        <sz val="11"/>
        <color theme="1"/>
        <rFont val="Arial"/>
        <family val="2"/>
      </rPr>
      <t xml:space="preserve"> Broadening and strengthening of CVQs and its adoption in schools and the workplace
</t>
    </r>
    <r>
      <rPr>
        <b/>
        <sz val="11"/>
        <color theme="1"/>
        <rFont val="Arial"/>
        <family val="2"/>
      </rPr>
      <t>6.</t>
    </r>
    <r>
      <rPr>
        <sz val="11"/>
        <color theme="1"/>
        <rFont val="Arial"/>
        <family val="2"/>
      </rPr>
      <t xml:space="preserve"> Strengthening CANTA to support its role in establishing and strengthening NTAs and in expanding adoption of CVQs in the workplace</t>
    </r>
  </si>
  <si>
    <r>
      <rPr>
        <b/>
        <sz val="11"/>
        <color theme="1"/>
        <rFont val="Arial"/>
        <family val="2"/>
      </rPr>
      <t>Initiatives:</t>
    </r>
    <r>
      <rPr>
        <sz val="11"/>
        <color theme="1"/>
        <rFont val="Arial"/>
        <family val="2"/>
      </rPr>
      <t xml:space="preserve">
</t>
    </r>
    <r>
      <rPr>
        <b/>
        <sz val="11"/>
        <color theme="1"/>
        <rFont val="Arial"/>
        <family val="2"/>
      </rPr>
      <t>Accelerate Caribbean</t>
    </r>
    <r>
      <rPr>
        <sz val="11"/>
        <color theme="1"/>
        <rFont val="Arial"/>
        <family val="2"/>
      </rPr>
      <t xml:space="preserve">: Accelerate Caribbean builds the capacity of regional business enablers through mentorship, training programs, and international study tours.
</t>
    </r>
    <r>
      <rPr>
        <b/>
        <sz val="11"/>
        <color theme="1"/>
        <rFont val="Arial"/>
        <family val="2"/>
      </rPr>
      <t>Access to Finance:</t>
    </r>
    <r>
      <rPr>
        <sz val="11"/>
        <color theme="1"/>
        <rFont val="Arial"/>
        <family val="2"/>
      </rPr>
      <t xml:space="preserve"> The program promotes angel investing and innovative financing in the region through LINK-Caribbean, and contributed to the launch of Jamaica's first angel network.
</t>
    </r>
    <r>
      <rPr>
        <b/>
        <sz val="11"/>
        <color theme="1"/>
        <rFont val="Arial"/>
        <family val="2"/>
      </rPr>
      <t>Caribbean Climate Innovation Center:</t>
    </r>
    <r>
      <rPr>
        <sz val="11"/>
        <color theme="1"/>
        <rFont val="Arial"/>
        <family val="2"/>
      </rPr>
      <t xml:space="preserve"> The Caribbean Climate Innovation Center connects climate technology entrepreneurs with knowledge, markets, and funding.
</t>
    </r>
    <r>
      <rPr>
        <b/>
        <sz val="11"/>
        <color theme="1"/>
        <rFont val="Arial"/>
        <family val="2"/>
      </rPr>
      <t>Caribbean Mobile Innovation Project:</t>
    </r>
    <r>
      <rPr>
        <sz val="11"/>
        <color theme="1"/>
        <rFont val="Arial"/>
        <family val="2"/>
      </rPr>
      <t xml:space="preserve"> Led by PitchIT Caribbean, the Caribbean Mobile Innovation Project promotes the growth of mobile app businesses through innovation hubs and pitching competitions.
</t>
    </r>
    <r>
      <rPr>
        <b/>
        <sz val="11"/>
        <color theme="1"/>
        <rFont val="Arial"/>
        <family val="2"/>
      </rPr>
      <t>Women Innovators Network in the Caribbean:</t>
    </r>
    <r>
      <rPr>
        <sz val="11"/>
        <color theme="1"/>
        <rFont val="Arial"/>
        <family val="2"/>
      </rPr>
      <t xml:space="preserve"> The program supports women entrepreneurs through webinars and training programs, including the WINC Acceleration Program.</t>
    </r>
  </si>
  <si>
    <r>
      <t xml:space="preserve">Project for the Regional Advancement of Statistics in the Caribbean </t>
    </r>
    <r>
      <rPr>
        <b/>
        <sz val="11"/>
        <color theme="1"/>
        <rFont val="Arial"/>
        <family val="2"/>
      </rPr>
      <t>REGIONAL</t>
    </r>
  </si>
  <si>
    <r>
      <t xml:space="preserve">It supports activities in 14 National Statistics Organisations (NSOs) and regional institutions. Some of these activities include: 
</t>
    </r>
    <r>
      <rPr>
        <b/>
        <sz val="11"/>
        <color theme="1"/>
        <rFont val="Arial"/>
        <family val="2"/>
      </rPr>
      <t>(1)</t>
    </r>
    <r>
      <rPr>
        <sz val="11"/>
        <color theme="1"/>
        <rFont val="Arial"/>
        <family val="2"/>
      </rPr>
      <t xml:space="preserve"> mentoring 270 officers from national and regional statistics offices and set up placements in NSOs on international best practices for national accounts; 
</t>
    </r>
    <r>
      <rPr>
        <b/>
        <sz val="11"/>
        <color theme="1"/>
        <rFont val="Arial"/>
        <family val="2"/>
      </rPr>
      <t>(2)</t>
    </r>
    <r>
      <rPr>
        <sz val="11"/>
        <color theme="1"/>
        <rFont val="Arial"/>
        <family val="2"/>
      </rPr>
      <t xml:space="preserve"> coaching of 270 persons on internationally recognized methods and tools for social and economic surveys 
</t>
    </r>
    <r>
      <rPr>
        <b/>
        <sz val="11"/>
        <color theme="1"/>
        <rFont val="Arial"/>
        <family val="2"/>
      </rPr>
      <t xml:space="preserve">(3) </t>
    </r>
    <r>
      <rPr>
        <sz val="11"/>
        <color theme="1"/>
        <rFont val="Arial"/>
        <family val="2"/>
      </rPr>
      <t>developing statistics centres of excellence in the region</t>
    </r>
  </si>
  <si>
    <r>
      <t xml:space="preserve">Promotion of Regional Opportunities for produce through Enterprises and linkages (PROPEL) </t>
    </r>
    <r>
      <rPr>
        <b/>
        <sz val="11"/>
        <color theme="1"/>
        <rFont val="Arial"/>
        <family val="2"/>
      </rPr>
      <t>REGIONAL</t>
    </r>
  </si>
  <si>
    <r>
      <t xml:space="preserve">Strengthening Distance Education in the Caribbean (SDEC) </t>
    </r>
    <r>
      <rPr>
        <b/>
        <sz val="11"/>
        <color theme="1"/>
        <rFont val="Arial"/>
        <family val="2"/>
      </rPr>
      <t>REGIONAL</t>
    </r>
  </si>
  <si>
    <r>
      <t xml:space="preserve">GEF 6: Conserving Biodiversity and Reducing Land Degradation using an integrated landscape approach                                       </t>
    </r>
    <r>
      <rPr>
        <b/>
        <sz val="11"/>
        <color theme="1"/>
        <rFont val="Arial"/>
        <family val="2"/>
      </rPr>
      <t>REGIONAL</t>
    </r>
  </si>
  <si>
    <r>
      <t xml:space="preserve">Japan - Caribbean Climate Change Partnership Project </t>
    </r>
    <r>
      <rPr>
        <b/>
        <sz val="11"/>
        <color theme="1"/>
        <rFont val="Arial"/>
        <family val="2"/>
      </rPr>
      <t>REGIONAL</t>
    </r>
  </si>
  <si>
    <r>
      <t xml:space="preserve">Tourism Security Plan Site Visit and Platform Introduction                              </t>
    </r>
    <r>
      <rPr>
        <i/>
        <sz val="11"/>
        <color theme="1"/>
        <rFont val="Arial"/>
        <family val="2"/>
      </rPr>
      <t>(March 9-10, 2017)</t>
    </r>
    <r>
      <rPr>
        <sz val="11"/>
        <color theme="1"/>
        <rFont val="Arial"/>
        <family val="2"/>
      </rPr>
      <t xml:space="preserve">;
Tourism Security Plan Draft Workshop
</t>
    </r>
  </si>
  <si>
    <r>
      <rPr>
        <b/>
        <sz val="11"/>
        <color theme="1"/>
        <rFont val="Arial"/>
        <family val="2"/>
      </rPr>
      <t>1.</t>
    </r>
    <r>
      <rPr>
        <sz val="11"/>
        <color theme="1"/>
        <rFont val="Arial"/>
        <family val="2"/>
      </rPr>
      <t xml:space="preserve"> To end the HIV-related stigma and discrimination reduced in health, work place and community settings in St. Andrews &amp; Kingston, St James and St. Catherine parishes.                                 
</t>
    </r>
    <r>
      <rPr>
        <b/>
        <sz val="11"/>
        <color theme="1"/>
        <rFont val="Arial"/>
        <family val="2"/>
      </rPr>
      <t>2.</t>
    </r>
    <r>
      <rPr>
        <sz val="11"/>
        <color theme="1"/>
        <rFont val="Arial"/>
        <family val="2"/>
      </rPr>
      <t xml:space="preserve"> Coverage of prevention programmes increased by 25% among MSM, adolescents and transgender.                                            </t>
    </r>
    <r>
      <rPr>
        <b/>
        <sz val="11"/>
        <color theme="1"/>
        <rFont val="Arial"/>
        <family val="2"/>
      </rPr>
      <t>3.</t>
    </r>
    <r>
      <rPr>
        <sz val="11"/>
        <color theme="1"/>
        <rFont val="Arial"/>
        <family val="2"/>
      </rPr>
      <t xml:space="preserve"> By the end of 2017 an equitable allocation and efficient use of resources for a sustained and integrated HIV response for key and general populations.</t>
    </r>
  </si>
  <si>
    <r>
      <rPr>
        <sz val="11"/>
        <rFont val="Arial"/>
        <family val="2"/>
      </rPr>
      <t>•  Joint Project Steering Committee and Technical Working Group meeting being scheduled for 4 May 2018
•  Inception Workshop is being organized for 16 May 2018
•  Training is being organized in Panama to discuss issues pertinent with implementation of the project.</t>
    </r>
    <r>
      <rPr>
        <sz val="11"/>
        <color rgb="FFFF0000"/>
        <rFont val="Arial"/>
        <family val="2"/>
      </rPr>
      <t xml:space="preserve"> </t>
    </r>
  </si>
  <si>
    <r>
      <rPr>
        <b/>
        <sz val="11"/>
        <color theme="1"/>
        <rFont val="Arial"/>
        <family val="2"/>
      </rPr>
      <t>Outcome 1:</t>
    </r>
    <r>
      <rPr>
        <sz val="11"/>
        <color theme="1"/>
        <rFont val="Arial"/>
        <family val="2"/>
      </rPr>
      <t xml:space="preserve"> Conversion of the HCFC-141b based Foam Manufacturing Enterprise to use methyl format, an ODS alternative and climate friendly alternative
</t>
    </r>
    <r>
      <rPr>
        <b/>
        <sz val="11"/>
        <color theme="1"/>
        <rFont val="Arial"/>
        <family val="2"/>
      </rPr>
      <t>Outcome 2:</t>
    </r>
    <r>
      <rPr>
        <sz val="11"/>
        <color theme="1"/>
        <rFont val="Arial"/>
        <family val="2"/>
      </rPr>
      <t xml:space="preserve"> Provide (b) Technology Support to the Refrigeration and Air Conditioning (RAC) Servicing Sector   
</t>
    </r>
    <r>
      <rPr>
        <b/>
        <sz val="11"/>
        <color theme="1"/>
        <rFont val="Arial"/>
        <family val="2"/>
      </rPr>
      <t>Outcome 3:</t>
    </r>
    <r>
      <rPr>
        <sz val="11"/>
        <color theme="1"/>
        <rFont val="Arial"/>
        <family val="2"/>
      </rPr>
      <t xml:space="preserve"> Provide policy support to create an enabling environment to support the phase out of Annex C Group 1 HCFCs                                                                                        
</t>
    </r>
    <r>
      <rPr>
        <b/>
        <sz val="11"/>
        <color theme="1"/>
        <rFont val="Arial"/>
        <family val="2"/>
      </rPr>
      <t>Outcome 4:</t>
    </r>
    <r>
      <rPr>
        <sz val="11"/>
        <color theme="1"/>
        <rFont val="Arial"/>
        <family val="2"/>
      </rPr>
      <t xml:space="preserve"> Monitoring, Evaluation and Reporting  </t>
    </r>
  </si>
  <si>
    <r>
      <t xml:space="preserve">The project will be implemented by the Community Renewal Programme through the Social Development Commission. 
 The project is expected to provide support for the Capacity Building of West Kingston CDC’s to coordinate service delivery, enhance social cohesion and increase social inclusion; Community Safety enhanced through repurposing of community spaces and the development of Alternative Livelihoods for youth; Provide psychosocial support services expanded to increase access by the most vulnerable citizens; support media campaigns and educational incentive schemes developed through South – South collaboration to promote social cohesion and social inclusion.                                             </t>
    </r>
    <r>
      <rPr>
        <b/>
        <sz val="11"/>
        <color theme="1"/>
        <rFont val="Arial"/>
        <family val="2"/>
      </rPr>
      <t>1</t>
    </r>
    <r>
      <rPr>
        <sz val="11"/>
        <color theme="1"/>
        <rFont val="Arial"/>
        <family val="2"/>
      </rPr>
      <t xml:space="preserve">. Capacity strengthening of CDCs to  create strategic partnerships with state based service providers.                                                                             </t>
    </r>
    <r>
      <rPr>
        <b/>
        <sz val="11"/>
        <color theme="1"/>
        <rFont val="Arial"/>
        <family val="2"/>
      </rPr>
      <t>2</t>
    </r>
    <r>
      <rPr>
        <sz val="11"/>
        <color theme="1"/>
        <rFont val="Arial"/>
        <family val="2"/>
      </rPr>
      <t xml:space="preserve">.Enhanced community safety                            
</t>
    </r>
    <r>
      <rPr>
        <b/>
        <sz val="11"/>
        <color theme="1"/>
        <rFont val="Arial"/>
        <family val="2"/>
      </rPr>
      <t>3</t>
    </r>
    <r>
      <rPr>
        <sz val="11"/>
        <color theme="1"/>
        <rFont val="Arial"/>
        <family val="2"/>
      </rPr>
      <t xml:space="preserve">.Psychosocial support services  expanded to increase access by the most vulnerable citizens                                          
</t>
    </r>
    <r>
      <rPr>
        <b/>
        <sz val="11"/>
        <color theme="1"/>
        <rFont val="Arial"/>
        <family val="2"/>
      </rPr>
      <t>4</t>
    </r>
    <r>
      <rPr>
        <sz val="11"/>
        <color theme="1"/>
        <rFont val="Arial"/>
        <family val="2"/>
      </rPr>
      <t xml:space="preserve">. Increased dialogue between citizens and state based service providers </t>
    </r>
  </si>
  <si>
    <r>
      <t xml:space="preserve">Compiling information on Jamaica's implementation of its obligations under the CBD as well as its progress in achieving the Aichi Biodiversity Targets.
 It should be noted that training for select local stakeholders in the uploading of information for the 6NR to the CBD's new reporting platform.   
                                                                                                                                                                                                                                                                                                                                                                                                                                                                                                             </t>
    </r>
    <r>
      <rPr>
        <b/>
        <sz val="11"/>
        <color theme="1"/>
        <rFont val="Arial"/>
        <family val="2"/>
      </rPr>
      <t>Outcome 1:</t>
    </r>
    <r>
      <rPr>
        <sz val="11"/>
        <color theme="1"/>
        <rFont val="Arial"/>
        <family val="2"/>
      </rPr>
      <t xml:space="preserve"> A functional steering committee (SC) is formed to prepare the 6NR, project timelines and methods are developed, funding is mobilized and training and capacity activities are complete.                                                                                      </t>
    </r>
    <r>
      <rPr>
        <b/>
        <sz val="11"/>
        <color theme="1"/>
        <rFont val="Arial"/>
        <family val="2"/>
      </rPr>
      <t>Outcome 2:</t>
    </r>
    <r>
      <rPr>
        <sz val="11"/>
        <color theme="1"/>
        <rFont val="Arial"/>
        <family val="2"/>
      </rPr>
      <t xml:space="preserve"> Stakeholder owned reports for each ABT and/or national equivalent are produced and compiled.                 </t>
    </r>
    <r>
      <rPr>
        <b/>
        <sz val="11"/>
        <color theme="1"/>
        <rFont val="Arial"/>
        <family val="2"/>
      </rPr>
      <t>Outcome 3:</t>
    </r>
    <r>
      <rPr>
        <sz val="11"/>
        <color theme="1"/>
        <rFont val="Arial"/>
        <family val="2"/>
      </rPr>
      <t xml:space="preserve"> Stakeholder owned 6NR is produced and submitted to the CBD.                                                                               </t>
    </r>
    <r>
      <rPr>
        <i/>
        <sz val="11"/>
        <color theme="1"/>
        <rFont val="Arial"/>
        <family val="2"/>
      </rPr>
      <t xml:space="preserve">The project will be financially completed within 12 months of operational closure or after the date of cancellation. </t>
    </r>
  </si>
  <si>
    <r>
      <rPr>
        <b/>
        <sz val="11"/>
        <color theme="1"/>
        <rFont val="Arial"/>
        <family val="2"/>
      </rPr>
      <t>1.</t>
    </r>
    <r>
      <rPr>
        <sz val="11"/>
        <color theme="1"/>
        <rFont val="Arial"/>
        <family val="2"/>
      </rPr>
      <t xml:space="preserve"> Capacity strengthening workshops implemented 
</t>
    </r>
    <r>
      <rPr>
        <b/>
        <sz val="11"/>
        <color theme="1"/>
        <rFont val="Arial"/>
        <family val="2"/>
      </rPr>
      <t>2.</t>
    </r>
    <r>
      <rPr>
        <sz val="11"/>
        <color theme="1"/>
        <rFont val="Arial"/>
        <family val="2"/>
      </rPr>
      <t xml:space="preserve"> Standard and Criteria Manuals have been printed and await dissemination. 
</t>
    </r>
    <r>
      <rPr>
        <b/>
        <sz val="11"/>
        <color theme="1"/>
        <rFont val="Arial"/>
        <family val="2"/>
      </rPr>
      <t>3.</t>
    </r>
    <r>
      <rPr>
        <sz val="11"/>
        <color theme="1"/>
        <rFont val="Arial"/>
        <family val="2"/>
      </rPr>
      <t xml:space="preserve"> Cabinet submission prepared 
but is subject to the response from the ministry's legal committee 
Most specific outputs achieved but ethical issues to be cleared need to be resolved.</t>
    </r>
  </si>
  <si>
    <r>
      <rPr>
        <b/>
        <sz val="11"/>
        <color theme="1"/>
        <rFont val="Arial"/>
        <family val="2"/>
      </rPr>
      <t>1.</t>
    </r>
    <r>
      <rPr>
        <sz val="11"/>
        <color theme="1"/>
        <rFont val="Arial"/>
        <family val="2"/>
      </rPr>
      <t xml:space="preserve"> Capacity strengthening workshops implemented 
</t>
    </r>
    <r>
      <rPr>
        <b/>
        <sz val="11"/>
        <color theme="1"/>
        <rFont val="Arial"/>
        <family val="2"/>
      </rPr>
      <t>2.</t>
    </r>
    <r>
      <rPr>
        <sz val="11"/>
        <color theme="1"/>
        <rFont val="Arial"/>
        <family val="2"/>
      </rPr>
      <t xml:space="preserve"> Standard and Criteria Manuals have been printed and await dissemination. 
</t>
    </r>
    <r>
      <rPr>
        <b/>
        <sz val="11"/>
        <color theme="1"/>
        <rFont val="Arial"/>
        <family val="2"/>
      </rPr>
      <t>3.</t>
    </r>
    <r>
      <rPr>
        <sz val="11"/>
        <color theme="1"/>
        <rFont val="Arial"/>
        <family val="2"/>
      </rPr>
      <t xml:space="preserve"> Cabinet submission prepared
 but is subject to the response from the ministry's legal committee 
Most specific outputs achieved but ethical issues to be cleared need to be resolved.</t>
    </r>
  </si>
  <si>
    <r>
      <t xml:space="preserve">To achieve this goal, the project incorporates four key components:
</t>
    </r>
    <r>
      <rPr>
        <b/>
        <sz val="11"/>
        <color theme="1"/>
        <rFont val="Arial"/>
        <family val="2"/>
      </rPr>
      <t xml:space="preserve">
Strengthening the capacity of local entities. </t>
    </r>
    <r>
      <rPr>
        <sz val="11"/>
        <color theme="1"/>
        <rFont val="Arial"/>
        <family val="2"/>
      </rPr>
      <t xml:space="preserve">Entails conducting detailed organizational capacity assessments 
of intermediate service organizations and civil society organizations, then developing tailored capacity-building and long-term mentoring plans for participating local organizations.
</t>
    </r>
    <r>
      <rPr>
        <b/>
        <sz val="11"/>
        <color theme="1"/>
        <rFont val="Arial"/>
        <family val="2"/>
      </rPr>
      <t xml:space="preserve">
Supporting social enterprises through a business incubator model. </t>
    </r>
    <r>
      <rPr>
        <sz val="11"/>
        <color theme="1"/>
        <rFont val="Arial"/>
        <family val="2"/>
      </rPr>
      <t xml:space="preserve">Provides training and mentorship and helps generate funding to build the capacity and sustainability of social enterprises in a way that is practical, hands-on and targeted to their specific needs.
</t>
    </r>
    <r>
      <rPr>
        <b/>
        <sz val="11"/>
        <color theme="1"/>
        <rFont val="Arial"/>
        <family val="2"/>
      </rPr>
      <t>Improving the enabling environment for civil society organizations and social enterprises.</t>
    </r>
    <r>
      <rPr>
        <sz val="11"/>
        <color theme="1"/>
        <rFont val="Arial"/>
        <family val="2"/>
      </rPr>
      <t xml:space="preserve"> Includes conducting an analysis of the laws and policies that affect these groups to advise them on strategies to effect policy reforms, such as conducting advocacy campaigns and providing technical assistance.
</t>
    </r>
    <r>
      <rPr>
        <b/>
        <sz val="11"/>
        <color theme="1"/>
        <rFont val="Arial"/>
        <family val="2"/>
      </rPr>
      <t xml:space="preserve">
Promoting collaboration among civil society organizations, the government and the private sector.</t>
    </r>
    <r>
      <rPr>
        <sz val="11"/>
        <color theme="1"/>
        <rFont val="Arial"/>
        <family val="2"/>
      </rPr>
      <t xml:space="preserve"> Involves applying FHI 360’s SCALE+ methodology to promote collective impact, peer learning, solutions exchange, networking and discussion of challenges among targeted local organizations about what works and what needs adjustment to achieve greater citizen security and social cohesion.</t>
    </r>
  </si>
  <si>
    <r>
      <rPr>
        <b/>
        <sz val="11"/>
        <color theme="1"/>
        <rFont val="Arial"/>
        <family val="2"/>
      </rPr>
      <t>The objectives of the Project are to: 
(i)</t>
    </r>
    <r>
      <rPr>
        <sz val="11"/>
        <color theme="1"/>
        <rFont val="Arial"/>
        <family val="2"/>
      </rPr>
      <t xml:space="preserve"> improve the monitoring of children's development; the screening of household-level risks and the risk mitigation and early intervention systems;  
</t>
    </r>
    <r>
      <rPr>
        <b/>
        <sz val="11"/>
        <color theme="1"/>
        <rFont val="Arial"/>
        <family val="2"/>
      </rPr>
      <t xml:space="preserve">(ii) </t>
    </r>
    <r>
      <rPr>
        <sz val="11"/>
        <color theme="1"/>
        <rFont val="Arial"/>
        <family val="2"/>
      </rPr>
      <t xml:space="preserve">to enhance the quality of early Childhood schools and care facilities; 
</t>
    </r>
    <r>
      <rPr>
        <b/>
        <sz val="11"/>
        <color theme="1"/>
        <rFont val="Arial"/>
        <family val="2"/>
      </rPr>
      <t>(iii)</t>
    </r>
    <r>
      <rPr>
        <sz val="11"/>
        <color theme="1"/>
        <rFont val="Arial"/>
        <family val="2"/>
      </rPr>
      <t xml:space="preserve"> strengthen Early Childhood organizations and institutions.</t>
    </r>
  </si>
  <si>
    <r>
      <rPr>
        <b/>
        <sz val="11"/>
        <color theme="1"/>
        <rFont val="Arial"/>
        <family val="2"/>
      </rPr>
      <t xml:space="preserve">Component 1: </t>
    </r>
    <r>
      <rPr>
        <sz val="11"/>
        <color theme="1"/>
        <rFont val="Arial"/>
        <family val="2"/>
      </rPr>
      <t xml:space="preserve">Supporting the implementation of the National Strategic Plan; 
</t>
    </r>
    <r>
      <rPr>
        <b/>
        <sz val="11"/>
        <color theme="1"/>
        <rFont val="Arial"/>
        <family val="2"/>
      </rPr>
      <t>Component 2:</t>
    </r>
    <r>
      <rPr>
        <sz val="11"/>
        <color theme="1"/>
        <rFont val="Arial"/>
        <family val="2"/>
      </rPr>
      <t xml:space="preserve"> Institutional Strengthening </t>
    </r>
  </si>
  <si>
    <r>
      <rPr>
        <b/>
        <sz val="11"/>
        <color theme="1"/>
        <rFont val="Arial"/>
        <family val="2"/>
      </rPr>
      <t>Component 1:</t>
    </r>
    <r>
      <rPr>
        <sz val="11"/>
        <color theme="1"/>
        <rFont val="Arial"/>
        <family val="2"/>
      </rPr>
      <t xml:space="preserve"> Basic Infrastructure and Access to Services; </t>
    </r>
    <r>
      <rPr>
        <b/>
        <sz val="11"/>
        <color theme="1"/>
        <rFont val="Arial"/>
        <family val="2"/>
      </rPr>
      <t>Component 2:</t>
    </r>
    <r>
      <rPr>
        <sz val="11"/>
        <color theme="1"/>
        <rFont val="Arial"/>
        <family val="2"/>
      </rPr>
      <t xml:space="preserve"> Public Safety Enhancement and Alternative Livelihoods; 
</t>
    </r>
    <r>
      <rPr>
        <b/>
        <sz val="11"/>
        <color theme="1"/>
        <rFont val="Arial"/>
        <family val="2"/>
      </rPr>
      <t>Component 3:</t>
    </r>
    <r>
      <rPr>
        <sz val="11"/>
        <color theme="1"/>
        <rFont val="Arial"/>
        <family val="2"/>
      </rPr>
      <t xml:space="preserve"> Institutional Strengthening for Urban Management and Public Safety; 
</t>
    </r>
    <r>
      <rPr>
        <b/>
        <sz val="11"/>
        <color theme="1"/>
        <rFont val="Arial"/>
        <family val="2"/>
      </rPr>
      <t>Component 4:</t>
    </r>
    <r>
      <rPr>
        <sz val="11"/>
        <color theme="1"/>
        <rFont val="Arial"/>
        <family val="2"/>
      </rPr>
      <t xml:space="preserve"> Project Management</t>
    </r>
  </si>
  <si>
    <t>The physical targets include: execution of major improvement to the main road from Harbour View to Yallahs Bridge, including 16 kilometres of four lanes with shoulders from Harbour View to Albion, and 1.35 kilometres of two lanes with shoulders from Albion to Port Antonio; rehabilitation of 93 kilometres on the main road from Yallahs Bridge to Port Antonio; rehabilitation of 27.5 kilometres on the main road from Morant Bay to Cedar Valley; acquisition of lands to accommodate the project; relocation of utility installations; and construction of the May Pen to Williamsfield section of Highway 2000.</t>
  </si>
  <si>
    <t>1) Major Works - This component totals US$220 million and is being undertaken by CHEC itself.2) Medium Size Works - This component totals US$82.941 million and is being undertaken by Jamaican contractors
 under sub-contracts with CHEC.3) JEEP Works - This component totals US$50 million and is being undertaken by mostly small Jamaican contractors under sub-contracts with CHEC. The focus of this component is minor infrastructure works including repair to gratings, sidewalks, drains, walls etc.</t>
  </si>
  <si>
    <t xml:space="preserve">Works has not commenced. </t>
  </si>
  <si>
    <t>The construction of an eleven story Office Building for the Ministry of Foreign Affairs and Foreign Trade (MFAFT) with a two story annex building and supporting infrastructure (Coastal Protection, Drainage Channel, Electrical Power, Communication, Water &amp; Sewerage infrastructure).</t>
  </si>
  <si>
    <t xml:space="preserve">The project is on track and is expected to end in December 2018.  Project is approx. 80% complete. 
</t>
  </si>
  <si>
    <t>The project is 45% complete. The project official broke ground in 2018 and is expected to be completed in April 2019.</t>
  </si>
  <si>
    <r>
      <rPr>
        <b/>
        <sz val="11"/>
        <color theme="1"/>
        <rFont val="Arial"/>
        <family val="2"/>
      </rPr>
      <t>Component 1</t>
    </r>
    <r>
      <rPr>
        <sz val="11"/>
        <color theme="1"/>
        <rFont val="Arial"/>
        <family val="2"/>
      </rPr>
      <t xml:space="preserve">. Support the institutional capacity for the implementation of the NIDS - to improve the institutional capacity of the GOJ required for the creation of the new Jamaica National Identification Agency (JNIA).
</t>
    </r>
    <r>
      <rPr>
        <b/>
        <sz val="11"/>
        <color theme="1"/>
        <rFont val="Arial"/>
        <family val="2"/>
      </rPr>
      <t>Component 2</t>
    </r>
    <r>
      <rPr>
        <sz val="11"/>
        <color theme="1"/>
        <rFont val="Arial"/>
        <family val="2"/>
      </rPr>
      <t>. Linkages with the private and public sector - to analyze the potential benefits that the NIDS could have in the delivery of private and public services with financial and non-financial activities</t>
    </r>
    <r>
      <rPr>
        <b/>
        <sz val="11"/>
        <color theme="1"/>
        <rFont val="Arial"/>
        <family val="2"/>
      </rPr>
      <t xml:space="preserve">                                            Component 3</t>
    </r>
    <r>
      <rPr>
        <sz val="11"/>
        <color theme="1"/>
        <rFont val="Arial"/>
        <family val="2"/>
      </rPr>
      <t xml:space="preserve">. Knowledge and Dissemination - to increase the knowledge of the  citizens and Jamaican residents regarding the new registration and identity structure and services. </t>
    </r>
  </si>
  <si>
    <t xml:space="preserve">The establishment of a regional erosion-monitoring networks and the sharing of beach rehabilitation, observation and preservation best practices. Jamaica was selected as the pilot country/launch pad for the coastal monitoring project in the Caribbean. Jamaica was selected as the pilot country/launch pad for the coastal monitoring project in the Caribbean. 
</t>
  </si>
  <si>
    <t>The MOU for TC was signed in August 2018. Chinese coaches visited in February 2018. Training in China will commence is in the period of July and August 2018.</t>
  </si>
  <si>
    <t>The Commonwealth’s Climate Finance Access Hub will help countries untangle the red tape around climate financing, and make successful applications to the international funds that address climate change.</t>
  </si>
  <si>
    <t xml:space="preserve">Unable to garner status update. </t>
  </si>
  <si>
    <t>2018</t>
  </si>
  <si>
    <t xml:space="preserve"> Regional Security System, OCG, INDECOM,                                                       Jamaica Constabulary Force, MOFPs-                                                                                                                                                                                                                                                                      FID Task and
Financial Investigation Division</t>
  </si>
  <si>
    <t xml:space="preserve">Not Applicable </t>
  </si>
  <si>
    <r>
      <rPr>
        <b/>
        <sz val="11"/>
        <color theme="1"/>
        <rFont val="Arial"/>
        <family val="2"/>
      </rPr>
      <t xml:space="preserve">Output 1 – </t>
    </r>
    <r>
      <rPr>
        <sz val="11"/>
        <color theme="1"/>
        <rFont val="Arial"/>
        <family val="2"/>
      </rPr>
      <t xml:space="preserve">Improved corrections services management, including estate management: 
Strengthening the capability of the Jamaican Department of Correctional Services (DCS) to manage the estate and corrections system, through the development of training plans and the delivery of training for DCS staff. 
</t>
    </r>
    <r>
      <rPr>
        <b/>
        <sz val="11"/>
        <color theme="1"/>
        <rFont val="Arial"/>
        <family val="2"/>
      </rPr>
      <t>Output 2 –</t>
    </r>
    <r>
      <rPr>
        <sz val="11"/>
        <color theme="1"/>
        <rFont val="Arial"/>
        <family val="2"/>
      </rPr>
      <t xml:space="preserve"> Improved Rehabilitation Services: 
Improving the quality of rehabilitation services through the development of tailored rehabilitation plans for each type of corrections facility in Jamaica. 
</t>
    </r>
    <r>
      <rPr>
        <b/>
        <sz val="11"/>
        <color theme="1"/>
        <rFont val="Arial"/>
        <family val="2"/>
      </rPr>
      <t xml:space="preserve">Output 3 - </t>
    </r>
    <r>
      <rPr>
        <sz val="11"/>
        <color theme="1"/>
        <rFont val="Arial"/>
        <family val="2"/>
      </rPr>
      <t xml:space="preserve">Improved Reintegration Services for Ex-offenders: 
Improving reintegration initiatives for ex-offenders, through the introduction of a pilot integrated livelihoods and life-skills programme. Support to DCS to commission a feasibility study on the development of a comprehensive entrepreneurial programme that would support offenders pre and post release. 
</t>
    </r>
  </si>
  <si>
    <t xml:space="preserve">Ongoing support is being provided for the transportation allowance of the MOEYI Project Coordinator stationed in Manchester, to facilitate the implementation of the school pilots. Support has also been provided to build capacity of the intersectoral working group and to facilitate an HFLE curriculum writing workshop which will be preparing Nutrition Education curriculum modules for grades 1 - 9.                                                                                               - Analysis of requirements and recommendations for establishing a pilot mechanism provided by public purchasing expert
- Demonstration to be undertaken in 2018. </t>
  </si>
  <si>
    <t>First mission of International Consultant to be undertaken at end of February 2018.</t>
  </si>
  <si>
    <r>
      <rPr>
        <b/>
        <sz val="11"/>
        <color theme="1"/>
        <rFont val="Arial"/>
        <family val="2"/>
      </rPr>
      <t xml:space="preserve">In 2017,  </t>
    </r>
    <r>
      <rPr>
        <sz val="11"/>
        <color theme="1"/>
        <rFont val="Arial"/>
        <family val="2"/>
      </rPr>
      <t xml:space="preserve">capacity building training for various stakeholders were conducted to enable their full participation in the roll out of the new menu system of MOEYI and awareness building about nutrition for schools.  School garden development is also to be targeted. </t>
    </r>
    <r>
      <rPr>
        <b/>
        <sz val="11"/>
        <color theme="1"/>
        <rFont val="Arial"/>
        <family val="2"/>
      </rPr>
      <t>A Leadership Symposium was held from June 28th -29th, 2018</t>
    </r>
    <r>
      <rPr>
        <sz val="11"/>
        <color theme="1"/>
        <rFont val="Arial"/>
        <family val="2"/>
      </rPr>
      <t xml:space="preserve"> at the Jamaica Pegasus Hotel in Kingston, Jamaica. Over 120 senior leaders in the public sectors from across the Region and representatives of key regional and international agencies were in attendance. </t>
    </r>
  </si>
  <si>
    <t>Call for proposal is currently active. An average contribution per individual project is expected to be in the range of CAD $10,000-$45,000.</t>
  </si>
  <si>
    <t xml:space="preserve">The Caribbean Centre of Leadership Excellence will deliver a coordinated regional approach to leadership and economic development that will train up to 250 national and regional leaders. </t>
  </si>
  <si>
    <t>To improve the ability of the Caribbean region to prepare for and respond to natural disasters, such as hurricanes and floods, and reduce their impact on people. The project works with regional organizations, national governments and local communities. It supports the implementation of the disaster risk management framework adopted by the member states of  (CARICOM).</t>
  </si>
  <si>
    <t xml:space="preserve">Unavailable </t>
  </si>
  <si>
    <t>University of the West Indies, Cave Hill Campus</t>
  </si>
  <si>
    <r>
      <rPr>
        <b/>
        <sz val="11"/>
        <color theme="1"/>
        <rFont val="Arial"/>
        <family val="2"/>
      </rPr>
      <t>Component 1:</t>
    </r>
    <r>
      <rPr>
        <sz val="11"/>
        <color theme="1"/>
        <rFont val="Arial"/>
        <family val="2"/>
      </rPr>
      <t xml:space="preserve"> Technical Assistance for Improved Disaster and Climate Resilience (US$3.815M); 
</t>
    </r>
    <r>
      <rPr>
        <b/>
        <sz val="11"/>
        <color theme="1"/>
        <rFont val="Arial"/>
        <family val="2"/>
      </rPr>
      <t>Component 2:</t>
    </r>
    <r>
      <rPr>
        <sz val="11"/>
        <color theme="1"/>
        <rFont val="Arial"/>
        <family val="2"/>
      </rPr>
      <t xml:space="preserve"> Risk Reduction (US$23.61M);
</t>
    </r>
    <r>
      <rPr>
        <b/>
        <sz val="11"/>
        <color theme="1"/>
        <rFont val="Arial"/>
        <family val="2"/>
      </rPr>
      <t xml:space="preserve">Component 3: </t>
    </r>
    <r>
      <rPr>
        <sz val="11"/>
        <color theme="1"/>
        <rFont val="Arial"/>
        <family val="2"/>
      </rPr>
      <t xml:space="preserve">Contingent Emergency Response ;
</t>
    </r>
    <r>
      <rPr>
        <b/>
        <sz val="11"/>
        <color theme="1"/>
        <rFont val="Arial"/>
        <family val="2"/>
      </rPr>
      <t>Component 4:</t>
    </r>
    <r>
      <rPr>
        <sz val="11"/>
        <color theme="1"/>
        <rFont val="Arial"/>
        <family val="2"/>
      </rPr>
      <t xml:space="preserve"> Project Administration (US$2.5M</t>
    </r>
  </si>
  <si>
    <r>
      <rPr>
        <b/>
        <sz val="11"/>
        <color theme="1"/>
        <rFont val="Arial"/>
        <family val="2"/>
      </rPr>
      <t>Component 1:</t>
    </r>
    <r>
      <rPr>
        <sz val="11"/>
        <color theme="1"/>
        <rFont val="Arial"/>
        <family val="2"/>
      </rPr>
      <t xml:space="preserve"> Enhancing competition in the business environment (US$ 3.1million);
</t>
    </r>
    <r>
      <rPr>
        <b/>
        <sz val="11"/>
        <color theme="1"/>
        <rFont val="Arial"/>
        <family val="2"/>
      </rPr>
      <t>Component 2:</t>
    </r>
    <r>
      <rPr>
        <sz val="11"/>
        <color theme="1"/>
        <rFont val="Arial"/>
        <family val="2"/>
      </rPr>
      <t xml:space="preserve"> Facilitating strategic private investments (US$ 17.6 million); 
</t>
    </r>
    <r>
      <rPr>
        <b/>
        <sz val="11"/>
        <color theme="1"/>
        <rFont val="Arial"/>
        <family val="2"/>
      </rPr>
      <t>Component 3:</t>
    </r>
    <r>
      <rPr>
        <sz val="11"/>
        <color theme="1"/>
        <rFont val="Arial"/>
        <family val="2"/>
      </rPr>
      <t xml:space="preserve"> Supporting SME capabilities and finance (US$ 23.2 million);  
</t>
    </r>
    <r>
      <rPr>
        <b/>
        <sz val="11"/>
        <color theme="1"/>
        <rFont val="Arial"/>
        <family val="2"/>
      </rPr>
      <t>Component 4:</t>
    </r>
    <r>
      <rPr>
        <sz val="11"/>
        <color theme="1"/>
        <rFont val="Arial"/>
        <family val="2"/>
      </rPr>
      <t xml:space="preserve"> Project implementation and M&amp;E (US$ 6.1 million)</t>
    </r>
  </si>
  <si>
    <t>To enhance access to basic urban infrastructure and services and to contribute towards increased community safety in selected economically vulnerable and socially volatile inner city communities of Jamaica.</t>
  </si>
  <si>
    <r>
      <rPr>
        <b/>
        <sz val="11"/>
        <color theme="1"/>
        <rFont val="Arial"/>
        <family val="2"/>
      </rPr>
      <t xml:space="preserve">Component 1: </t>
    </r>
    <r>
      <rPr>
        <sz val="11"/>
        <color theme="1"/>
        <rFont val="Arial"/>
        <family val="2"/>
      </rPr>
      <t xml:space="preserve">Strengthening the Fisheries Policy and Regulatory Framework
</t>
    </r>
    <r>
      <rPr>
        <b/>
        <sz val="11"/>
        <color theme="1"/>
        <rFont val="Arial"/>
        <family val="2"/>
      </rPr>
      <t xml:space="preserve">Component 2: </t>
    </r>
    <r>
      <rPr>
        <sz val="11"/>
        <color theme="1"/>
        <rFont val="Arial"/>
        <family val="2"/>
      </rPr>
      <t xml:space="preserve">Diversification and Fisheries-based Alternative Livelihoods
</t>
    </r>
    <r>
      <rPr>
        <b/>
        <sz val="11"/>
        <color theme="1"/>
        <rFont val="Arial"/>
        <family val="2"/>
      </rPr>
      <t>Component 3:</t>
    </r>
    <r>
      <rPr>
        <sz val="11"/>
        <color theme="1"/>
        <rFont val="Arial"/>
        <family val="2"/>
      </rPr>
      <t xml:space="preserve"> Capacity Building and Awareness Raising
</t>
    </r>
    <r>
      <rPr>
        <b/>
        <sz val="11"/>
        <color theme="1"/>
        <rFont val="Arial"/>
        <family val="2"/>
      </rPr>
      <t>Component 4:</t>
    </r>
    <r>
      <rPr>
        <sz val="11"/>
        <color theme="1"/>
        <rFont val="Arial"/>
        <family val="2"/>
      </rPr>
      <t xml:space="preserve"> Project Management and Monitoring and Evaluation (M&amp;E) 
</t>
    </r>
  </si>
  <si>
    <r>
      <rPr>
        <b/>
        <sz val="11"/>
        <color theme="1"/>
        <rFont val="Arial"/>
        <family val="2"/>
      </rPr>
      <t xml:space="preserve">Component 1: </t>
    </r>
    <r>
      <rPr>
        <sz val="11"/>
        <color theme="1"/>
        <rFont val="Arial"/>
        <family val="2"/>
      </rPr>
      <t xml:space="preserve">Updating of the Data Collection, Processing and Forecasting System of the Hydromet Services 
</t>
    </r>
    <r>
      <rPr>
        <b/>
        <sz val="11"/>
        <color theme="1"/>
        <rFont val="Arial"/>
        <family val="2"/>
      </rPr>
      <t>Component 2:</t>
    </r>
    <r>
      <rPr>
        <sz val="11"/>
        <color theme="1"/>
        <rFont val="Arial"/>
        <family val="2"/>
      </rPr>
      <t xml:space="preserve"> Developing Climate Change Scenarios and Vulnerability Assessments and Strengthening the Web Portal Climate and Risk Information Platform and Clearinghouse 
</t>
    </r>
    <r>
      <rPr>
        <b/>
        <sz val="11"/>
        <color theme="1"/>
        <rFont val="Arial"/>
        <family val="2"/>
      </rPr>
      <t>Component 3:</t>
    </r>
    <r>
      <rPr>
        <sz val="11"/>
        <color theme="1"/>
        <rFont val="Arial"/>
        <family val="2"/>
      </rPr>
      <t xml:space="preserve"> Climate Change Education, Awareness and Behaviour Change </t>
    </r>
  </si>
  <si>
    <r>
      <rPr>
        <b/>
        <sz val="11"/>
        <color theme="1"/>
        <rFont val="Arial"/>
        <family val="2"/>
      </rPr>
      <t>Component 1:</t>
    </r>
    <r>
      <rPr>
        <sz val="11"/>
        <color theme="1"/>
        <rFont val="Arial"/>
        <family val="2"/>
      </rPr>
      <t xml:space="preserve"> Skills and Capacity to Enhance Employability and Entrepreneurship; 
</t>
    </r>
    <r>
      <rPr>
        <b/>
        <sz val="11"/>
        <color theme="1"/>
        <rFont val="Arial"/>
        <family val="2"/>
      </rPr>
      <t>Component 2:</t>
    </r>
    <r>
      <rPr>
        <sz val="11"/>
        <color theme="1"/>
        <rFont val="Arial"/>
        <family val="2"/>
      </rPr>
      <t xml:space="preserve"> Establishment of Startup Jamaica ;  </t>
    </r>
    <r>
      <rPr>
        <b/>
        <sz val="11"/>
        <color theme="1"/>
        <rFont val="Arial"/>
        <family val="2"/>
      </rPr>
      <t>Component 3:</t>
    </r>
    <r>
      <rPr>
        <sz val="11"/>
        <color theme="1"/>
        <rFont val="Arial"/>
        <family val="2"/>
      </rPr>
      <t xml:space="preserve"> Early Stage Investment for Tech Startups  ; </t>
    </r>
    <r>
      <rPr>
        <b/>
        <sz val="11"/>
        <color theme="1"/>
        <rFont val="Arial"/>
        <family val="2"/>
      </rPr>
      <t>Component 4:</t>
    </r>
    <r>
      <rPr>
        <sz val="11"/>
        <color theme="1"/>
        <rFont val="Arial"/>
        <family val="2"/>
      </rPr>
      <t xml:space="preserve"> Support to Science, Technology and Innovation ; 
</t>
    </r>
    <r>
      <rPr>
        <b/>
        <sz val="11"/>
        <color theme="1"/>
        <rFont val="Arial"/>
        <family val="2"/>
      </rPr>
      <t xml:space="preserve">Component 5: </t>
    </r>
    <r>
      <rPr>
        <sz val="11"/>
        <color theme="1"/>
        <rFont val="Arial"/>
        <family val="2"/>
      </rPr>
      <t xml:space="preserve">Project Administration </t>
    </r>
  </si>
  <si>
    <t>Access to Finance for MSMEs</t>
  </si>
  <si>
    <r>
      <rPr>
        <b/>
        <sz val="11"/>
        <color theme="1"/>
        <rFont val="Arial"/>
        <family val="2"/>
      </rPr>
      <t xml:space="preserve">Component 1: </t>
    </r>
    <r>
      <rPr>
        <sz val="11"/>
        <color theme="1"/>
        <rFont val="Arial"/>
        <family val="2"/>
      </rPr>
      <t xml:space="preserve">Enhancing the Credit Enhancement Facility (CEF) for guarantees to MSME loans. </t>
    </r>
    <r>
      <rPr>
        <b/>
        <sz val="11"/>
        <color theme="1"/>
        <rFont val="Arial"/>
        <family val="2"/>
      </rPr>
      <t>Component 2:</t>
    </r>
    <r>
      <rPr>
        <sz val="11"/>
        <color theme="1"/>
        <rFont val="Arial"/>
        <family val="2"/>
      </rPr>
      <t xml:space="preserve">  Supporting the establishment of an SME Fund for risk capital financing to SMEs.</t>
    </r>
    <r>
      <rPr>
        <b/>
        <sz val="11"/>
        <color theme="1"/>
        <rFont val="Arial"/>
        <family val="2"/>
      </rPr>
      <t xml:space="preserve"> Component 3:</t>
    </r>
    <r>
      <rPr>
        <sz val="11"/>
        <color theme="1"/>
        <rFont val="Arial"/>
        <family val="2"/>
      </rPr>
      <t xml:space="preserve">  Improving the enabling environment for access to finance and business development services for MSMEs. </t>
    </r>
    <r>
      <rPr>
        <b/>
        <sz val="11"/>
        <color theme="1"/>
        <rFont val="Arial"/>
        <family val="2"/>
      </rPr>
      <t>Component 4</t>
    </r>
    <r>
      <rPr>
        <sz val="11"/>
        <color theme="1"/>
        <rFont val="Arial"/>
        <family val="2"/>
      </rPr>
      <t>: Project management</t>
    </r>
  </si>
  <si>
    <t>To improve access to finance for micro, small, and medium enterprises (MSMEs).</t>
  </si>
  <si>
    <t>The PIOJ has not been able to garner status updates on this regional project on a consistent basis. This affects the ability to effectively monitor the project and quantify the resources to Jamaica.</t>
  </si>
  <si>
    <r>
      <rPr>
        <b/>
        <sz val="11"/>
        <rFont val="Arial"/>
        <family val="2"/>
      </rPr>
      <t>Component I.</t>
    </r>
    <r>
      <rPr>
        <sz val="11"/>
        <rFont val="Arial"/>
        <family val="2"/>
      </rPr>
      <t xml:space="preserve"> Strengthening  of  Early  Childhood  sector  </t>
    </r>
    <r>
      <rPr>
        <b/>
        <sz val="11"/>
        <rFont val="Arial"/>
        <family val="2"/>
      </rPr>
      <t>Component II.</t>
    </r>
    <r>
      <rPr>
        <sz val="11"/>
        <rFont val="Arial"/>
        <family val="2"/>
      </rPr>
      <t xml:space="preserve"> Support to Teacher Training Colleges </t>
    </r>
    <r>
      <rPr>
        <b/>
        <sz val="11"/>
        <rFont val="Arial"/>
        <family val="2"/>
      </rPr>
      <t xml:space="preserve">Component III. </t>
    </r>
    <r>
      <rPr>
        <sz val="11"/>
        <rFont val="Arial"/>
        <family val="2"/>
      </rPr>
      <t xml:space="preserve">Technical Support to the Department of School Services (DSS)                                     </t>
    </r>
    <r>
      <rPr>
        <b/>
        <sz val="11"/>
        <rFont val="Arial"/>
        <family val="2"/>
      </rPr>
      <t>Component IV:</t>
    </r>
    <r>
      <rPr>
        <sz val="11"/>
        <rFont val="Arial"/>
        <family val="2"/>
      </rPr>
      <t xml:space="preserve"> Project Supervision, Monitoring and Audit </t>
    </r>
  </si>
  <si>
    <t xml:space="preserve">MOEYI </t>
  </si>
  <si>
    <r>
      <rPr>
        <b/>
        <sz val="10"/>
        <color theme="1"/>
        <rFont val="Arial"/>
        <family val="2"/>
      </rPr>
      <t xml:space="preserve">OUTCOME 1 </t>
    </r>
    <r>
      <rPr>
        <sz val="11"/>
        <color theme="1"/>
        <rFont val="Arial"/>
        <family val="2"/>
      </rPr>
      <t xml:space="preserve">
• Institutional support for elaboration and coordination of National Adaptation Plans (NAPS) and  National Appropriate Mitigation Actions (NAMAS)
• Implemented by Barbados based Project Management Unit (PMU)
</t>
    </r>
    <r>
      <rPr>
        <b/>
        <sz val="10"/>
        <color theme="1"/>
        <rFont val="Arial"/>
        <family val="2"/>
      </rPr>
      <t>OUTCOME 2</t>
    </r>
    <r>
      <rPr>
        <sz val="11"/>
        <color theme="1"/>
        <rFont val="Arial"/>
        <family val="2"/>
      </rPr>
      <t xml:space="preserve">
• Implementation of Community Based Pilot Demonstration Projects in selected priority areas 
• Implemented by UNDP Country Offices
</t>
    </r>
    <r>
      <rPr>
        <b/>
        <sz val="10"/>
        <color theme="1"/>
        <rFont val="Arial"/>
        <family val="2"/>
      </rPr>
      <t>OUTCOME 3</t>
    </r>
    <r>
      <rPr>
        <sz val="11"/>
        <color theme="1"/>
        <rFont val="Arial"/>
        <family val="2"/>
      </rPr>
      <t xml:space="preserve">
• South-South, North-South co-operation in capacity building, and transfer of technology and know- how in climate change mitigation and adaptation strategies
• Implemented by Barbados based Project Management Unit (PMU)
</t>
    </r>
    <r>
      <rPr>
        <b/>
        <sz val="10"/>
        <color theme="1"/>
        <rFont val="Arial"/>
        <family val="2"/>
      </rPr>
      <t>OUTCOME 4</t>
    </r>
    <r>
      <rPr>
        <sz val="11"/>
        <color theme="1"/>
        <rFont val="Arial"/>
        <family val="2"/>
      </rPr>
      <t xml:space="preserve">-Project Management by the PMU. </t>
    </r>
  </si>
  <si>
    <t xml:space="preserve">This is an annual fund. A total of 5 projects in the area of education and health were approved thus far. They are as follows:
•  The Provision of Two (2) Ambulances to the Heart Institute of the Caribbean
• The Renovation of  school buildings and
facilities and newly acquired equipment to the Warsop Primary school
• The Provision of Medical Equipment to the Spanish Town Hospital (J$9.4)
• The Construction of Classroom and Rehabiliatation Works at the Fair Prospect High School and Black River High School (J$31.0 m)
• The Procurement of School Buses for the Oracabessa Primary School 
</t>
  </si>
  <si>
    <r>
      <rPr>
        <b/>
        <sz val="11"/>
        <color theme="1"/>
        <rFont val="Arial"/>
        <family val="2"/>
      </rPr>
      <t xml:space="preserve">Considerable training and sensitization has taken place under the JUST Programme including: </t>
    </r>
    <r>
      <rPr>
        <sz val="11"/>
        <color theme="1"/>
        <rFont val="Arial"/>
        <family val="2"/>
      </rPr>
      <t xml:space="preserve">
• Training of Judges on new Legislation
• Training of Prosecutors and Clerks of Court on new Legislation, Disclosure and the Prosecutor’s manual (code of conduct).
• Court staff has been trained in records management, service standards and performance management.     Court officials have been trained on statistics and case management and case flow management,  
• Judges and Library staff have also participated in study tours to Canada.  Judges have been trained on Case Management, timely release of Judicial decisions and use of a Judgment template. 
• Parish Judges, Clerks of Court and police officers have been trained on Parish Court intake practices (to improve file preparation at an early stage). </t>
    </r>
    <r>
      <rPr>
        <b/>
        <sz val="11"/>
        <color theme="1"/>
        <rFont val="Arial"/>
        <family val="2"/>
      </rPr>
      <t>A total of 9 manuals have been produced</t>
    </r>
    <r>
      <rPr>
        <sz val="11"/>
        <color theme="1"/>
        <rFont val="Arial"/>
        <family val="2"/>
      </rPr>
      <t xml:space="preserve"> including the Prosecution Disclosure Protocol, The Prosecutor’s Manual (including Code of Conduct)  and A Legislative Drafting Manual 
Legislative Policy Manual</t>
    </r>
    <r>
      <rPr>
        <b/>
        <sz val="11"/>
        <color theme="1"/>
        <rFont val="Arial"/>
        <family val="2"/>
      </rPr>
      <t xml:space="preserve">
</t>
    </r>
  </si>
  <si>
    <r>
      <t xml:space="preserve">Only 19.1% of the China's funding has been expended as the end of September 2018.  
</t>
    </r>
    <r>
      <rPr>
        <b/>
        <sz val="11"/>
        <color theme="1"/>
        <rFont val="Arial"/>
        <family val="2"/>
      </rPr>
      <t>Please Refer to IDB Portfolio</t>
    </r>
  </si>
  <si>
    <t xml:space="preserve">To promote energy efficiency in government facilities and fuel conservation in road transportation to help reduce the debt of the GOJ by avoiding fuel imports.
</t>
  </si>
  <si>
    <r>
      <t xml:space="preserve">The Programme has met the condition for first disbursements. Co-financing of Loan in the amount of US$15.0 from IDB and grant totaling US$10.0M from EU </t>
    </r>
    <r>
      <rPr>
        <b/>
        <sz val="11"/>
        <color theme="1"/>
        <rFont val="Arial"/>
        <family val="2"/>
      </rPr>
      <t xml:space="preserve">Refer to IDB Section </t>
    </r>
  </si>
  <si>
    <t>No. Of Projects</t>
  </si>
  <si>
    <t>No. of Projects</t>
  </si>
  <si>
    <t>Value of Portfolio</t>
  </si>
  <si>
    <t>Successfully launched the first DIA Urban Innovation Laboratory in Kingston, Jamaica;
Carried out an Ideation Challenge to explore creative solutions for challenges faced in urban areas;
Provided training to 151 participants (43% female), exceeding the original goal of 100;
Empowered 208 community members, through access (69% female), exceeding the original goal of 200;
60 DIA participants created disruptive innovation projects;
In a Pitch Tank competition, a total of 20 Projects received start-up funding to launch innovative projects;
DIA beneficiary, Odell Marsh, attended Trust Board of Directors Meeting in Washington DC and met OAS Secretary General.</t>
  </si>
  <si>
    <t xml:space="preserve">To build the capacity of sports coaches/physical education teachers in primary and secondary schools to better understand child abuse and thereby be better equipped to protect young athletes. 
Activities will also raise public awareness regarding the role and responsibilities of coaches in child protection. </t>
  </si>
  <si>
    <t>Three Sector Portfolios have been submitted to CDB for approval: two EHRD and one Basic Community Access and Drainage (BCAD). The EHRD Sector Portfolios, which consists of six infrastructure, one HRD  and four livelihoods enhancement sub-projects. The Water and Sanitation Sector Portfolio was almost ready for submission and is expected to be submitted to the Bank for approval by August 24, 2018.  CDB has set a timeline of two months for the approval of sector portfolios taking into consideration by December 31, 2020.
 Procurement Plan for the non-subproject components of the Grant has been submitted to CDB for approval .</t>
  </si>
  <si>
    <t>Grant Agreement recently signed. Conditions prior to first disbursement have been met. A consultant has been identified and contract has been submitted for No Objection.</t>
  </si>
  <si>
    <t xml:space="preserve"> The project has experienced some challenges resulting in extensive delays, which affected the processing the first disbursement, and resulted in the suspension of the study consultant’s contract.  been submitted, which comprises of : the Stability Analysis, Geophysical Survey and Environment and Social Impact Assessment Report. The draft Initial Findings Report is currently being reviewed by the NWC and comments collated. It is anticipated that the report will be finalized June 2018.  
A copy of the Initial Finding Report and the financial situation update has been submitted to PIMSEC, MOFPS and MEG&amp;JC.
Following the ratification of the report, it is expected that the consultant  will prepare proposals  and  recommendations for implementation. Due to the delays, the NWC is requesting an extension to the Terminal Disbursement Date to September 30, 2018 in order to facilitate an extension to the consultant’s contract.
 </t>
  </si>
  <si>
    <t>Project activities were paused for a delayed period. Implementing entity was  changed to JAMPRO.</t>
  </si>
  <si>
    <t>Grant Agreement signed. Consulatncy completed and Macroeconomic model submitted.</t>
  </si>
  <si>
    <t xml:space="preserve">Within the EVADP Annual Work Plan, there are thirteen (13) project activities slated to commence or continue in between August -December 2018. The majority of these required the procurement of technical experts or the supply of goods and equipment.                           Contracts currently in progress are the Cadastral Surveying and  Baseline Survey. The tender process for the supply of Motor Vehicles has been completed and contractual arrangements are in progress. 
Four contracts are in the tender process: (i) the well drilling works, (ii) the irrigation network design and (iii) the energy audit for which bids have been evaluated and are progressing through approval procedures and (iv) the climate vulnerability assessment which is being evaluated.  
 Expressions of Interest are being evaluated for shortlisting of eligible consultants ahead of the issuing of tender documents for: the GlobalGAP Assessment of Essex Valley, Tariff Study of the NIC and the Design of Administration and GlobalGAP buildings. 
</t>
  </si>
  <si>
    <t xml:space="preserve">The procurement stage for consultancy service for Preparing Multi-Hazards Risk Profile and Comprehensive Disaster Risk Management Plan is still on-going. Evaluation of technical proposal was done and a report submitted to CBD for no Objection.  Project submission was made to the National Contracts Commission for approval .  Award of contract was pending approval, by National Contract Commission (NCC) .  
The lengthy procurement process has negatively impacted the launch of this project. There is now a possibility of cancellation of the project by CDB.  
</t>
  </si>
  <si>
    <t xml:space="preserve">Specifications with  respect to the fabrication of the logger boxes and the backup solar system finalized and submitted to the WRA procurement Officer to initiate procurement. A contractor has been identified  and procurement. Solar System and Fabrication is expected to be procured by November 2018. The CDB has granted an extension to the project as a result of delays that affected the setting up of the project accounts   </t>
  </si>
  <si>
    <t xml:space="preserve">The project was allocated J$517.9 million in the Estimates of Expenditure for FY18/19.  
During the first quarter of FY18/19  efforts will focus on  consultations for the Multi Hazard Risk  Assessment for Coastal Areas and the applicability of the  Technical Assistance outputs to the loan operation.     
It is also   anticipated that during the FY18/19  the preliminary drawings and reports will be submitted for three Fire stations to be constructed under the project as well as the award of contract for the supply of pumper trucks  to the Jamaica Fire Brigade.
There has been some challenges advancing of the sub-projects for the Jamaica Fire Brigade and as a result of the delays  the Coastal Protection and Urban Drainage sub component are  being pushed forward.  
Structural mitigation measures have been designed to reduce the physical vulnerability of the Downtown Kingston Coastline ( Port Royal Street). 
Permit/License applications have been submitted to NEPA for approvals and should be tables at the September meeting of the NRCA Board. 
Completion of the new Seismic station has meant improved resolution of recorded data in western jamaica 
Data analysis and processing capabilities will be completed end of September 2018
Seismic network will be  linked to the national response network within 3-6 months (based on required software updates and training
Building Code Training-    some gaps have been identified. It is necessary for these gaps to be addressed for effective training to be delivered.   
                                                                                                                                                            Coastal Assessments- A Terms Of Reference has been developed for firms to undertake assessments necessary to inform The level of exposure I.E. Risk To Coastline (Population, Infrastructure Assets). results/findings to feed into Coastal Risk Atlas and NRIP
National Risk Information Platform (NRIP) –a terms of reference was developed for a consulting firm to establish a NRIP which will allow all risk data to be located and updated in a centralized platform.
Jamaica Fire Brigade- Final Drawings received and approved by JSIF/JFB for all Fire Stations. Montego Bay Fire Station Drawings now at Municipal Council being approved.  Port Maria and Yallahs to be submitted for approval by the end of September. 
Montego Bay (at Sept 18) tendered. Yallahs and Port Maria - week of September 24th. 
Award process ONGOING for the supply of pumper trucks and water tenders for the JFB. Awaiting Cabinet approval for Pumper trucks. NCC approval received for water trucks. Now awaiting security documents from supplier.
Based on the indicative budget for 2018/2019, the acquisition of Fire Equipment i.e. Gears is deferred to FY 2019/2020 and beyond. Specifications are being finalized in preparation.
Due to the low disbursement the project is being downgraded to Moderately Unsatisfactory
</t>
  </si>
  <si>
    <t>Resources are disbursed under the project, based on the achievement of specific goals/targets. Of the remaining 7 Disbursement Linked Targets (DLTs), four are considered lower risk and three are at high risk of not being achieved. 
 A total of four DLTs are to be acheived by the end of September. Three of which are   completed or will be  completed by the project end date of September 2019. One DLT that is teh Certification of the Well Child Clinics will not be achieved</t>
  </si>
  <si>
    <t>The MoFPS has facilitated implementation by 
providing increased fiscal space. J$ 1 billion was provided in the FY 18/19 Estimates of expenditure
Project Implementation has accelerated and  planned activities in the FY18/19 and FY 19/20 include:
• Public Private Partnership Advisory for Ministry of Health’s Centres of Excellence at St Josephs Hospital
• Competition  Advocacy Consultancy for Fair Trading Commission
• Consultancy to strengthen Jamaica Special Economic Zone Authority and initiate implementation if Logistics Hub Initiative Master Pan recommendations
• Disbursing loans  of$1 billion to SMEs 
• Electronic Titling   Initiative 
                                                                                                                                                       Between July 2017-June 2018 (World Bank FY18), the project withdrew from the Bank US$13.0 m against a plan of US$10.0m. Since total project contracted / commitment amounts are US$40.3m and  uncomitted funds amount to US$9.7m, which is low ; and components 1-3 have over-programmed. There is a need for the GoJ and the FCGP’s Project Steering Committee to make   decisions over the next 1-2 months about what activties can be financed.</t>
  </si>
  <si>
    <t>The Project made significant  . The project’s performance rating was   Moderately Satisfactory (i)  The most significant procurement  is the Doppler radar is delayed. However, a successful tender has been launched and the item  is expected to be procured by 2019.                                                                                                                 To date a real time data system has been installed and has contributed to the establishment of flood warning system in Bog Walk Gorge. The system has triggered early warnings that resulted in the closure of the Gorge on at least two occasions.
The project has contributed to  improvement in the quality of climate recording network. MSJ is able to immediately assess information collected from the Automatic Weather Stations procured under the project.
MSJ able to track in real time movement in sea levels. The device also forms a part of a tsunami monitoring network for the Caribbean.</t>
  </si>
  <si>
    <t xml:space="preserve">While the pace of implementation has increased, following the level 2 restructuring in 2017, significant work remains to fully execute reforms. The project has been allocated $648.0 million in the Estimates of Expenditure for FY 18/19.Overall disbursement for the project is low relative to the closing date.
(i) The project is thought to be over resourced therefore the PIU is in the process of identifying emerging activities relating to Public Sector Transformation that can be supported
(iii)  Procurement of the Public Investment Management Information System is significantly delayed.  Another level 2 restructuring has been initiated for the project to rationalize the cavities in light of the approaching end date.
The project is currently rated as unsatsfactory by the World Bank. An action plan has been devised by the MoFPS and the World Bank going forward. 
</t>
  </si>
  <si>
    <t>Restructuring of the project was approved in January 2018 to support the GoJ Hope Programme.  It is the expectation that the project’s performance  will improve as a result of the restructuring, change of implementation entity an adequately staffed PIU.
The project was allocated over $1 billion in the FY18/19 Estimates of Expenditure.  
As at May 1, 2018 the PIU is fully staffed.
Activities are being launched and institutional partners have been engaged. A robust work plan has been developed and activities should rapidly progress.  
Activities planned/underway  include:
• consultations for the Science Technology , Digital Screen Business Conference , prcourement of hardware and consultancy for the  Business of Sustainability for Studios activity</t>
  </si>
  <si>
    <t>The project was approved in 2018. The Work Plans and Procurement are being finalized as well as technical work to meet the disbursement conditions</t>
  </si>
  <si>
    <t>Project implementation has begun. The MSJ is in the process of collecting data to support the build out of the model. The project is seeking to provide the JBF with staff to digitize data for export. The CDB has indicated that resources need to spent by February 2019, however the project was not allocated sufficient fiscal space.</t>
  </si>
  <si>
    <t xml:space="preserve">The disbursement dossier for the 2nd fixed and 1st variable tranches of €9.0 million was prepared and transmitted to the EU Delegation in June 2018.   The release of these funds to the consolidated fund is expected in early 2019. </t>
  </si>
  <si>
    <r>
      <rPr>
        <b/>
        <sz val="11"/>
        <color theme="1"/>
        <rFont val="Arial"/>
        <family val="2"/>
      </rPr>
      <t>Component 1</t>
    </r>
    <r>
      <rPr>
        <sz val="11"/>
        <color theme="1"/>
        <rFont val="Arial"/>
        <family val="2"/>
      </rPr>
      <t xml:space="preserve">: Five contracts for the Civil Works valued at €7.5 m were awarded in November 2017. Contracts to supervise the works were awarded to two firms, the total budget is €970,000. Supply Contracts for €3.0 m was signed to supply equipment for the HDUs. Lots 1 and 2 of the Contract for €0.9 m have been delivered. 
Remaining Lots 3-5 are in various stages of implementation to be delivered during 2018. </t>
    </r>
    <r>
      <rPr>
        <b/>
        <sz val="11"/>
        <color theme="1"/>
        <rFont val="Arial"/>
        <family val="2"/>
      </rPr>
      <t>Component 2:</t>
    </r>
    <r>
      <rPr>
        <sz val="11"/>
        <color theme="1"/>
        <rFont val="Arial"/>
        <family val="2"/>
      </rPr>
      <t xml:space="preserve">  The works tender for 4 primary health care centers (St Jago Park, Mandeville Comprehensive, Annotto Bay and Savannah-La-Mar Health Centres) is under review by EU Delegation and should be launched in 2018.   </t>
    </r>
    <r>
      <rPr>
        <b/>
        <sz val="11"/>
        <color theme="1"/>
        <rFont val="Arial"/>
        <family val="2"/>
      </rPr>
      <t xml:space="preserve">There have been delays in the EU Delegation as the tenders for both works and supervison will be only launched in Oct 2018. </t>
    </r>
    <r>
      <rPr>
        <sz val="11"/>
        <color theme="1"/>
        <rFont val="Arial"/>
        <family val="2"/>
      </rPr>
      <t xml:space="preserve">Six ambulances (€0.6 m) were supplied to the MOH. </t>
    </r>
    <r>
      <rPr>
        <b/>
        <sz val="11"/>
        <color theme="1"/>
        <rFont val="Arial"/>
        <family val="2"/>
      </rPr>
      <t>Component 3</t>
    </r>
    <r>
      <rPr>
        <sz val="11"/>
        <color theme="1"/>
        <rFont val="Arial"/>
        <family val="2"/>
      </rPr>
      <t xml:space="preserve">: Addendum No. 3 to the UWI Contract was signed and all outstanding payments of €144,000 was processed by the PIOJ and paid by the Delegation. Contract continues. </t>
    </r>
    <r>
      <rPr>
        <b/>
        <sz val="11"/>
        <color theme="1"/>
        <rFont val="Arial"/>
        <family val="2"/>
      </rPr>
      <t>Component 4</t>
    </r>
    <r>
      <rPr>
        <sz val="11"/>
        <color theme="1"/>
        <rFont val="Arial"/>
        <family val="2"/>
      </rPr>
      <t xml:space="preserve">: The Family Planning Board is implementing a public education programme. </t>
    </r>
    <r>
      <rPr>
        <b/>
        <sz val="11"/>
        <color theme="1"/>
        <rFont val="Arial"/>
        <family val="2"/>
      </rPr>
      <t>Component 5:</t>
    </r>
    <r>
      <rPr>
        <sz val="11"/>
        <color theme="1"/>
        <rFont val="Arial"/>
        <family val="2"/>
      </rPr>
      <t xml:space="preserve"> The TAT (€ 1.8 M) contract ended in May 2018. Support to the MOH for an Engineer will be provided under the TCF VI Project. 
</t>
    </r>
    <r>
      <rPr>
        <b/>
        <sz val="11"/>
        <color theme="1"/>
        <rFont val="Arial"/>
        <family val="2"/>
      </rPr>
      <t xml:space="preserve">
</t>
    </r>
  </si>
  <si>
    <t>Please see IDB's Public Sector Efficiency Programme.  The EU has approved an extension to the programme by one year to Dec 2019.</t>
  </si>
  <si>
    <t>The disbursement dossier for AMS 2013 Variable Tranche II  (EUR 15 Million).was finalised on Dec 08, 2017 and transmitted to the European Union Delegation. The funds were projected to be disbursed in early 2018 this has not occured, the PIOJ has been assured that disbursement will be done in the last quarter of 2018.  This is the final disbursement under the programme.</t>
  </si>
  <si>
    <r>
      <rPr>
        <b/>
        <sz val="11"/>
        <color theme="1"/>
        <rFont val="Arial"/>
        <family val="2"/>
      </rPr>
      <t>a)</t>
    </r>
    <r>
      <rPr>
        <sz val="11"/>
        <color theme="1"/>
        <rFont val="Arial"/>
        <family val="2"/>
      </rPr>
      <t xml:space="preserve"> Technical Assistance Facility-Four TAF contracts of varying durations, are currently being implemented.                                                             </t>
    </r>
    <r>
      <rPr>
        <b/>
        <sz val="11"/>
        <color theme="1"/>
        <rFont val="Arial"/>
        <family val="2"/>
      </rPr>
      <t>b)</t>
    </r>
    <r>
      <rPr>
        <sz val="11"/>
        <color theme="1"/>
        <rFont val="Arial"/>
        <family val="2"/>
      </rPr>
      <t xml:space="preserve"> Training Support for Projects &amp; Programmes - Provided for participation to four training seminars; US Census Bureau – ‘Understanding the Demographic Dividend’ workshop; UK and Belgium Study Tour – ‘Phytosanitary Interceptions of Plant and Plant Products originating in Jamaica’; OECD Training Course – ‘Managing Financial Investigations (Intermediate) Programme; Banana Accompanying Measures Programme (BAMs) Dissemination Workshop in Brussels, Belgium. 
</t>
    </r>
    <r>
      <rPr>
        <b/>
        <sz val="11"/>
        <color theme="1"/>
        <rFont val="Arial"/>
        <family val="2"/>
      </rPr>
      <t>c)</t>
    </r>
    <r>
      <rPr>
        <sz val="11"/>
        <color theme="1"/>
        <rFont val="Arial"/>
        <family val="2"/>
      </rPr>
      <t xml:space="preserve"> Conferences and seminars- 28 public sector officials and 6 Non state actors have benefitted from participation in 20 international conferences &amp; seminars covering a range of subjects that included climate change; forestry management; public prosecution; international financial fraud investigations; agricultural exports, demographic dividend and remittances.    </t>
    </r>
  </si>
  <si>
    <t>The project commenced with the signing of the Programme Estimate in May 2017. Contracts were awrded for hiring of an expert assigned to the Unit and suppy of office furniture was concluded. Support for officers from various government agencies to participate in meetings such as the G20 where Jamaica has been invited to be an observer; and for training in Urban Management Tools for Climate Change course at the University of Rotterdam.                                                              The workplan for 2018/19 was prepared but is being revised as all contracts must be awarded by Nov. 2019.  An addendum to the Financing Agreement was prepared to expand the activities which were limited to the 11th EDF programme.</t>
  </si>
  <si>
    <t xml:space="preserve">Support to the  Public Finance Management (PFM) Reform Programme </t>
  </si>
  <si>
    <t>Ministry of Finance</t>
  </si>
  <si>
    <r>
      <rPr>
        <b/>
        <sz val="11"/>
        <color theme="1"/>
        <rFont val="Arial"/>
        <family val="2"/>
      </rPr>
      <t>SDG 16</t>
    </r>
    <r>
      <rPr>
        <sz val="11"/>
        <color theme="1"/>
        <rFont val="Arial"/>
        <family val="2"/>
      </rPr>
      <t xml:space="preserve">: To promote just, peaceful and inclusive societies; </t>
    </r>
    <r>
      <rPr>
        <b/>
        <sz val="11"/>
        <color theme="1"/>
        <rFont val="Arial"/>
        <family val="2"/>
      </rPr>
      <t>SDG 8</t>
    </r>
    <r>
      <rPr>
        <sz val="11"/>
        <color theme="1"/>
        <rFont val="Arial"/>
        <family val="2"/>
      </rPr>
      <t xml:space="preserve">: Promote inclusive and sustainable economic growth, employment and decent work for all; </t>
    </r>
    <r>
      <rPr>
        <b/>
        <sz val="11"/>
        <color theme="1"/>
        <rFont val="Arial"/>
        <family val="2"/>
      </rPr>
      <t>SDG 17</t>
    </r>
    <r>
      <rPr>
        <sz val="11"/>
        <color theme="1"/>
        <rFont val="Arial"/>
        <family val="2"/>
      </rPr>
      <t>: Partnership for the goals.</t>
    </r>
  </si>
  <si>
    <r>
      <t xml:space="preserve">The </t>
    </r>
    <r>
      <rPr>
        <b/>
        <sz val="11"/>
        <color theme="1"/>
        <rFont val="Arial"/>
        <family val="2"/>
      </rPr>
      <t>overall objective</t>
    </r>
    <r>
      <rPr>
        <sz val="11"/>
        <color theme="1"/>
        <rFont val="Arial"/>
        <family val="2"/>
      </rPr>
      <t xml:space="preserve">  is to improve public governance, transparency, accountability and delivery of public services in Jamaica.                                                                      </t>
    </r>
    <r>
      <rPr>
        <b/>
        <sz val="11"/>
        <color theme="1"/>
        <rFont val="Arial"/>
        <family val="2"/>
      </rPr>
      <t>Specific objectives:</t>
    </r>
    <r>
      <rPr>
        <sz val="11"/>
        <color theme="1"/>
        <rFont val="Arial"/>
        <family val="2"/>
      </rPr>
      <t xml:space="preserve"> 
1. To strengthen the financial management system
2. To strengthen civil society participation in the budget process including a focus on gender
</t>
    </r>
  </si>
  <si>
    <r>
      <rPr>
        <b/>
        <sz val="11"/>
        <color theme="1"/>
        <rFont val="Arial"/>
        <family val="2"/>
      </rPr>
      <t>Component 1</t>
    </r>
    <r>
      <rPr>
        <sz val="11"/>
        <color theme="1"/>
        <rFont val="Arial"/>
        <family val="2"/>
      </rPr>
      <t xml:space="preserve">: Sector Budget Support Reform                                                     </t>
    </r>
    <r>
      <rPr>
        <b/>
        <sz val="11"/>
        <color theme="1"/>
        <rFont val="Arial"/>
        <family val="2"/>
      </rPr>
      <t>Component 2</t>
    </r>
    <r>
      <rPr>
        <sz val="11"/>
        <color theme="1"/>
        <rFont val="Arial"/>
        <family val="2"/>
      </rPr>
      <t>: Support to Civil Society Organizations</t>
    </r>
  </si>
  <si>
    <t>The PFM Reform Programme is a budget support progamme.  The Financing Agreement was signed by the European Union in September 2018. The request for the first tranche of resources (€0.9 million) is being prepared for submission to the EU at the end of September 2018.</t>
  </si>
  <si>
    <r>
      <rPr>
        <b/>
        <sz val="11"/>
        <color theme="1"/>
        <rFont val="Arial"/>
        <family val="2"/>
      </rPr>
      <t>Achievements include</t>
    </r>
    <r>
      <rPr>
        <sz val="11"/>
        <color theme="1"/>
        <rFont val="Arial"/>
        <family val="2"/>
      </rPr>
      <t xml:space="preserve"> :
THE country's first transitional living complex for children in State care will be opened in 2018 at 24 Lady Musgrave Road in Kingston;  Three buses  were  handed  over  to  the  Child  Development  Agency  (CDA) in 2017; 92 wards of the State benefitted from transitional living arrangements after exiting the formal system in 2016; and                   In 2015, the project provided housing for 40 girls and trained 29 officers from the CDA in Life Skills.
</t>
    </r>
  </si>
  <si>
    <r>
      <rPr>
        <b/>
        <sz val="11"/>
        <color theme="1"/>
        <rFont val="Arial"/>
        <family val="2"/>
      </rPr>
      <t xml:space="preserve">Component 1: </t>
    </r>
    <r>
      <rPr>
        <sz val="11"/>
        <color theme="1"/>
        <rFont val="Arial"/>
        <family val="2"/>
      </rPr>
      <t xml:space="preserve">Culture Change for Peaceful Co-existence and Community                                                              </t>
    </r>
    <r>
      <rPr>
        <b/>
        <sz val="11"/>
        <color theme="1"/>
        <rFont val="Arial"/>
        <family val="2"/>
      </rPr>
      <t xml:space="preserve">Component 2: </t>
    </r>
    <r>
      <rPr>
        <sz val="11"/>
        <color theme="1"/>
        <rFont val="Arial"/>
        <family val="2"/>
      </rPr>
      <t xml:space="preserve">Labour Market Attachment and Employability                                                                             </t>
    </r>
    <r>
      <rPr>
        <b/>
        <sz val="11"/>
        <color theme="1"/>
        <rFont val="Arial"/>
        <family val="2"/>
      </rPr>
      <t xml:space="preserve">Component 3: </t>
    </r>
    <r>
      <rPr>
        <sz val="11"/>
        <color theme="1"/>
        <rFont val="Arial"/>
        <family val="2"/>
      </rPr>
      <t xml:space="preserve">Community Justice Services </t>
    </r>
  </si>
  <si>
    <t>Refer to IDB portfolio for status. Co-financed   with GAC( C$16.0 m) and IDB (US$20.0 m)</t>
  </si>
  <si>
    <t xml:space="preserve">The project received a one year extension, to January 2019. The project experienced some delays, which resulted from the unavailability of the Consultant. However, with the granted extension, the project is expected to be fully disbursed by the new expiration. To date, only two loans have been written. For the upcoming semester of the project and in-depth analysis will be done on to determine the cause of the slow loan uptake. </t>
  </si>
  <si>
    <r>
      <rPr>
        <b/>
        <sz val="11"/>
        <color theme="1"/>
        <rFont val="Arial"/>
        <family val="2"/>
      </rPr>
      <t xml:space="preserve">Component 1: </t>
    </r>
    <r>
      <rPr>
        <sz val="11"/>
        <color theme="1"/>
        <rFont val="Arial"/>
        <family val="2"/>
      </rPr>
      <t xml:space="preserve"> Mainstreaming Climate Change Adaptation Measures, 
</t>
    </r>
    <r>
      <rPr>
        <b/>
        <sz val="11"/>
        <color theme="1"/>
        <rFont val="Arial"/>
        <family val="2"/>
      </rPr>
      <t>Component 2:</t>
    </r>
    <r>
      <rPr>
        <sz val="11"/>
        <color theme="1"/>
        <rFont val="Arial"/>
        <family val="2"/>
      </rPr>
      <t xml:space="preserve"> Creation of Financial Mechanisms and;                              </t>
    </r>
    <r>
      <rPr>
        <b/>
        <sz val="11"/>
        <color theme="1"/>
        <rFont val="Arial"/>
        <family val="2"/>
      </rPr>
      <t>Component 3.</t>
    </r>
    <r>
      <rPr>
        <sz val="11"/>
        <color theme="1"/>
        <rFont val="Arial"/>
        <family val="2"/>
      </rPr>
      <t xml:space="preserve"> Knowledge Management.</t>
    </r>
  </si>
  <si>
    <t>The Adaptation Line of Credit is operational.  The Project has been making progress with the planned execution of activities as per the 2018/19 AOP.  Under the Special Climate Change Adaptation Fund (Grants): 84 grants have been approved to date.  While the Line of Credit has 32 loans approved to date. The PEU will be coordinating with other PPCR projects to enhance Stakeholder engagement. Several procurements have been delayed due to the procurement procedures of the MEGJC and the absence of a contracted Procurement Specialist. The PEU is also focusing on the Risk that may affect the critical path activities.</t>
  </si>
  <si>
    <t>Impact Assessment of Climate Change on the Sandy Shorelines of the Caribbean Project (PILOT PROJECT)</t>
  </si>
  <si>
    <t xml:space="preserve">Building Institutional Capacity in the Area of Entrepreneurship Support Services </t>
  </si>
  <si>
    <r>
      <t xml:space="preserve">The project will be carried out through 3 components. Namely, 
</t>
    </r>
    <r>
      <rPr>
        <b/>
        <sz val="11"/>
        <color theme="1"/>
        <rFont val="Arial"/>
        <family val="2"/>
      </rPr>
      <t>Component I:</t>
    </r>
    <r>
      <rPr>
        <sz val="11"/>
        <color theme="1"/>
        <rFont val="Arial"/>
        <family val="2"/>
      </rPr>
      <t xml:space="preserve"> Critical review and diagnosis of existing ESS (US$15,000), 
</t>
    </r>
    <r>
      <rPr>
        <b/>
        <sz val="11"/>
        <color theme="1"/>
        <rFont val="Arial"/>
        <family val="2"/>
      </rPr>
      <t>Component 2</t>
    </r>
    <r>
      <rPr>
        <sz val="11"/>
        <color theme="1"/>
        <rFont val="Arial"/>
        <family val="2"/>
      </rPr>
      <t xml:space="preserve">. Pilot testing and deployment of reformed and/or innovative services (US$170,000) and 
</t>
    </r>
    <r>
      <rPr>
        <b/>
        <sz val="11"/>
        <color theme="1"/>
        <rFont val="Arial"/>
        <family val="2"/>
      </rPr>
      <t xml:space="preserve">Component 3. </t>
    </r>
    <r>
      <rPr>
        <sz val="11"/>
        <color theme="1"/>
        <rFont val="Arial"/>
        <family val="2"/>
      </rPr>
      <t xml:space="preserve">Diffusion of findings, support for repetition, replication and scaling up (US$15,000). </t>
    </r>
  </si>
  <si>
    <t>79.5% of the loan funds have been spent to date. Selected Impact Evalulation for the Parenting and the Vocational Skills Training programmes are still underway.  Case Management (CM) discussions with the UPSHOT developers continue as the details for customization are being addressed. Further, the clearing of backlog of client data was completed. Meanwhile, the committee continues to manage the activities to enable the full implementation of the client management system.  The relevant MDAs are still in the process of discussing ownership of aspects of the Transition process along with the financial implications.</t>
  </si>
  <si>
    <r>
      <rPr>
        <b/>
        <sz val="11"/>
        <color theme="1"/>
        <rFont val="Arial"/>
        <family val="2"/>
      </rPr>
      <t>Component 1:</t>
    </r>
    <r>
      <rPr>
        <sz val="11"/>
        <color theme="1"/>
        <rFont val="Arial"/>
        <family val="2"/>
      </rPr>
      <t xml:space="preserve"> MSME Guarantee Fund</t>
    </r>
  </si>
  <si>
    <t xml:space="preserve">The Project has expended about 6.9% of the project funds.  The consultancy for the Digitization of the CEF Management began is in progress.
</t>
  </si>
  <si>
    <r>
      <rPr>
        <b/>
        <sz val="11"/>
        <color theme="1"/>
        <rFont val="Arial"/>
        <family val="2"/>
      </rPr>
      <t>Component 1.</t>
    </r>
    <r>
      <rPr>
        <sz val="11"/>
        <color theme="1"/>
        <rFont val="Arial"/>
        <family val="2"/>
      </rPr>
      <t xml:space="preserve"> Retrofitting Health Education and Public Agency (HEPA) Government Facilities. 
</t>
    </r>
    <r>
      <rPr>
        <b/>
        <sz val="11"/>
        <color theme="1"/>
        <rFont val="Arial"/>
        <family val="2"/>
      </rPr>
      <t xml:space="preserve">Component 2. </t>
    </r>
    <r>
      <rPr>
        <sz val="11"/>
        <color theme="1"/>
        <rFont val="Arial"/>
        <family val="2"/>
      </rPr>
      <t xml:space="preserve">Implementation of an Urban Traffic Management System (UTMS).               
</t>
    </r>
    <r>
      <rPr>
        <b/>
        <sz val="11"/>
        <color theme="1"/>
        <rFont val="Arial"/>
        <family val="2"/>
      </rPr>
      <t>Component 3.</t>
    </r>
    <r>
      <rPr>
        <sz val="11"/>
        <color theme="1"/>
        <rFont val="Arial"/>
        <family val="2"/>
      </rPr>
      <t xml:space="preserve"> Support to Electricity Planning.</t>
    </r>
  </si>
  <si>
    <t>The PEU is at various stages of procurement for all three components and plan to sign contracts and obtain approvals of contracts for various activities under Component 1.  The project is experiencing some delays with endorsements/approvals for award of contracts from external agencies such as the National Contracts Commission and Infrastructure of the Cabinet.</t>
  </si>
  <si>
    <r>
      <rPr>
        <b/>
        <sz val="11"/>
        <color theme="1"/>
        <rFont val="Arial"/>
        <family val="2"/>
      </rPr>
      <t xml:space="preserve">Component 1: </t>
    </r>
    <r>
      <rPr>
        <sz val="11"/>
        <color theme="1"/>
        <rFont val="Arial"/>
        <family val="2"/>
      </rPr>
      <t xml:space="preserve">Modernization of the Tax Administration. 
</t>
    </r>
    <r>
      <rPr>
        <b/>
        <sz val="11"/>
        <color theme="1"/>
        <rFont val="Arial"/>
        <family val="2"/>
      </rPr>
      <t>Component 2:</t>
    </r>
    <r>
      <rPr>
        <sz val="11"/>
        <color theme="1"/>
        <rFont val="Arial"/>
        <family val="2"/>
      </rPr>
      <t xml:space="preserve"> Strengthening Customs Control and Security.  
</t>
    </r>
    <r>
      <rPr>
        <b/>
        <sz val="11"/>
        <color theme="1"/>
        <rFont val="Arial"/>
        <family val="2"/>
      </rPr>
      <t xml:space="preserve">Component 3: </t>
    </r>
    <r>
      <rPr>
        <sz val="11"/>
        <color theme="1"/>
        <rFont val="Arial"/>
        <family val="2"/>
      </rPr>
      <t xml:space="preserve">Strengthening the Debt Management System.                      </t>
    </r>
    <r>
      <rPr>
        <b/>
        <sz val="11"/>
        <color theme="1"/>
        <rFont val="Arial"/>
        <family val="2"/>
      </rPr>
      <t xml:space="preserve">Component 4: </t>
    </r>
    <r>
      <rPr>
        <sz val="11"/>
        <color theme="1"/>
        <rFont val="Arial"/>
        <family val="2"/>
      </rPr>
      <t xml:space="preserve"> Strengthening the Central Treasury Management System</t>
    </r>
  </si>
  <si>
    <t>The Project has disbursed 84.3% of the loan funds. The PEU  submitted a procurement plan to the Bank for no objection regarding the utillisation of the remaining amounts.  However, another portion of the undisbursed/uncommitted amounts is being contemplated for cancellation.</t>
  </si>
  <si>
    <r>
      <rPr>
        <b/>
        <sz val="11"/>
        <color theme="1"/>
        <rFont val="Arial"/>
        <family val="2"/>
      </rPr>
      <t>Component 1:</t>
    </r>
    <r>
      <rPr>
        <sz val="11"/>
        <color theme="1"/>
        <rFont val="Arial"/>
        <family val="2"/>
      </rPr>
      <t xml:space="preserve"> Implementation of the Legal and Institutional framework for the National Identification System
</t>
    </r>
    <r>
      <rPr>
        <b/>
        <sz val="11"/>
        <color theme="1"/>
        <rFont val="Arial"/>
        <family val="2"/>
      </rPr>
      <t>Component 2:</t>
    </r>
    <r>
      <rPr>
        <sz val="11"/>
        <color theme="1"/>
        <rFont val="Arial"/>
        <family val="2"/>
      </rPr>
      <t xml:space="preserve"> Implementation of a unique National Identification Number (NIN) and National Identification Management System
</t>
    </r>
    <r>
      <rPr>
        <b/>
        <sz val="11"/>
        <color theme="1"/>
        <rFont val="Arial"/>
        <family val="2"/>
      </rPr>
      <t>Component 3:</t>
    </r>
    <r>
      <rPr>
        <sz val="11"/>
        <color theme="1"/>
        <rFont val="Arial"/>
        <family val="2"/>
      </rPr>
      <t xml:space="preserve"> Streamlined identity verification for public and private sector
</t>
    </r>
  </si>
  <si>
    <t xml:space="preserve">Project is in progress with 2.94% spent to date.  The PEU is in the process of completing various procurement activities but await the pending Court Decision in order to finalize the Two Stage procurement process for acquiring a National Identification System Solution for Jamaica.  Business processes have been developed for the National Identification and Registration Authority to facilitate the enrolment of citizens, legal residents and the issuance of National Identification Number and Cards; • Detailed Technical and Functional Requirements Developed for the NIDS and also inserted into a Stage 2 Bidding Document or Request for Proposal.  A Memorandum of Understanding signed between PICA and the OPM to support the implementation of NIDS for persons receiving citizenship, temporary resident and permanent resident status via PICA has been completed but will be signed after the Court decision. </t>
  </si>
  <si>
    <t>The project is rated problem. To date the GOJ is providing close oversight through the leadership of the PIOJ, who now chairs the PSC. The project has experienced significant implementation delays. To date, the GOJ continues to work, through the PSC, to downscale and rescope the project so as to improve the implementation project. It is expected that based on the improved performance of the project, the PEU will be able to build a firm case for extension of the project by December 2018.</t>
  </si>
  <si>
    <t>To support the consumption, protect and promote the human capital accumulation of the beneficiaries of the (PATH) Programme of Advancement Through Health and Education, and strengthen the overall capacity of the MLSS to improve quality and access to the network of social services provided by the MLSS to the poor and vulnerable population.</t>
  </si>
  <si>
    <r>
      <rPr>
        <b/>
        <sz val="11"/>
        <color theme="1"/>
        <rFont val="Arial"/>
        <family val="2"/>
      </rPr>
      <t>Component 1:</t>
    </r>
    <r>
      <rPr>
        <sz val="11"/>
        <color theme="1"/>
        <rFont val="Arial"/>
        <family val="2"/>
      </rPr>
      <t xml:space="preserve"> Cash Grants.  
</t>
    </r>
    <r>
      <rPr>
        <b/>
        <sz val="11"/>
        <color theme="1"/>
        <rFont val="Arial"/>
        <family val="2"/>
      </rPr>
      <t>Component 2:</t>
    </r>
    <r>
      <rPr>
        <sz val="11"/>
        <color theme="1"/>
        <rFont val="Arial"/>
        <family val="2"/>
      </rPr>
      <t xml:space="preserve"> Enhancing the Services of PATH.  
</t>
    </r>
    <r>
      <rPr>
        <b/>
        <sz val="11"/>
        <color theme="1"/>
        <rFont val="Arial"/>
        <family val="2"/>
      </rPr>
      <t>Component 3:</t>
    </r>
    <r>
      <rPr>
        <sz val="11"/>
        <color theme="1"/>
        <rFont val="Arial"/>
        <family val="2"/>
      </rPr>
      <t xml:space="preserve"> Modernization of Social Security Services provided by MLSS. 
</t>
    </r>
    <r>
      <rPr>
        <b/>
        <sz val="11"/>
        <color theme="1"/>
        <rFont val="Arial"/>
        <family val="2"/>
      </rPr>
      <t>Component 4:</t>
    </r>
    <r>
      <rPr>
        <sz val="11"/>
        <color theme="1"/>
        <rFont val="Arial"/>
        <family val="2"/>
      </rPr>
      <t xml:space="preserve"> Administration and Evaluation.</t>
    </r>
  </si>
  <si>
    <t xml:space="preserve">About 68.4% of the loan funds have been expended.  The project activities are underway with the Parenting component underway with a full complement of staff, On the Job Training and Electronic Labour Exchange programme continues to assist in placing PATH family household members in jobs across the island. </t>
  </si>
  <si>
    <t>To improve efficiency, quality and sustainability of the potable water services provided in the Kingston Metropolitan Area (KMA) and to increase the access in selected urban centres of Jamaica.  The specific objectives are: 
(i) optimizing water infrastructure performance; 
(ii) reducing non-revenue water (NRW) levels; and 
(iii) strengthening NWC’s performance in terms of operations and maintenance practices.</t>
  </si>
  <si>
    <r>
      <rPr>
        <b/>
        <sz val="11"/>
        <color theme="1"/>
        <rFont val="Arial"/>
        <family val="2"/>
      </rPr>
      <t>Component 1.</t>
    </r>
    <r>
      <rPr>
        <sz val="11"/>
        <color theme="1"/>
        <rFont val="Arial"/>
        <family val="2"/>
      </rPr>
      <t xml:space="preserve"> Rehabilitation of the potable water supply for KMA. 
</t>
    </r>
    <r>
      <rPr>
        <b/>
        <sz val="11"/>
        <color theme="1"/>
        <rFont val="Arial"/>
        <family val="2"/>
      </rPr>
      <t>Component 2</t>
    </r>
    <r>
      <rPr>
        <sz val="11"/>
        <color theme="1"/>
        <rFont val="Arial"/>
        <family val="2"/>
      </rPr>
      <t xml:space="preserve">. Water supply systems for selected urban centres.  
</t>
    </r>
    <r>
      <rPr>
        <b/>
        <sz val="11"/>
        <color theme="1"/>
        <rFont val="Arial"/>
        <family val="2"/>
      </rPr>
      <t xml:space="preserve">Component 3. </t>
    </r>
    <r>
      <rPr>
        <sz val="11"/>
        <color theme="1"/>
        <rFont val="Arial"/>
        <family val="2"/>
      </rPr>
      <t xml:space="preserve">Energy Efficiency Improvements.  
</t>
    </r>
    <r>
      <rPr>
        <b/>
        <sz val="11"/>
        <color theme="1"/>
        <rFont val="Arial"/>
        <family val="2"/>
      </rPr>
      <t xml:space="preserve">Component 4. </t>
    </r>
    <r>
      <rPr>
        <sz val="11"/>
        <color theme="1"/>
        <rFont val="Arial"/>
        <family val="2"/>
      </rPr>
      <t>Institutional Strengthening of NWC.</t>
    </r>
  </si>
  <si>
    <t xml:space="preserve">83.8% of the funds disbursed.  The NRW Reduction programme work is still on going under the co-management arrangement between NWC and Miya to reduce NRW in Kingston and Saint Andrew. NWC requested another 2 year extension to complete the NRW activities. </t>
  </si>
  <si>
    <t>The project will be carried out through 4 components. Namely, Component 1: Coordination of the youth employability ecosystem. MIF: US$116,950; Counterpart/ Cofinancing: US$7,800, 
Component 2: Implementation of a more effective vocational training programs system. 
MIF: US$176,000; Counterpart/ Cofinancing: US$6,869,750, Component 3: Strengthening of youth employment services. MIF: US$352,000; Counterpart/ Cofinancing: US$1,102,100 and Component 4: Knowledge Management and Communications Strategy. MIF:US$183,000; Counterpart/ Cofinancing: US$74,200.</t>
  </si>
  <si>
    <t>The Project has ended. However, the DBJ is to claim for reimbursement of funds from the IDB, for monies expended for project activities. The PEU has 90 days after the project's end date, to justify the funds.</t>
  </si>
  <si>
    <r>
      <rPr>
        <b/>
        <sz val="11"/>
        <color theme="1"/>
        <rFont val="Arial"/>
        <family val="2"/>
      </rPr>
      <t>Component 1:</t>
    </r>
    <r>
      <rPr>
        <sz val="11"/>
        <color theme="1"/>
        <rFont val="Arial"/>
        <family val="2"/>
      </rPr>
      <t xml:space="preserve"> Human Resources Management.                  
</t>
    </r>
    <r>
      <rPr>
        <b/>
        <sz val="11"/>
        <color theme="1"/>
        <rFont val="Arial"/>
        <family val="2"/>
      </rPr>
      <t>Component 2:</t>
    </r>
    <r>
      <rPr>
        <sz val="11"/>
        <color theme="1"/>
        <rFont val="Arial"/>
        <family val="2"/>
      </rPr>
      <t xml:space="preserve"> Information and Communication Technologies Management. </t>
    </r>
    <r>
      <rPr>
        <b/>
        <sz val="11"/>
        <color theme="1"/>
        <rFont val="Arial"/>
        <family val="2"/>
      </rPr>
      <t>Component 3:</t>
    </r>
    <r>
      <rPr>
        <sz val="11"/>
        <color theme="1"/>
        <rFont val="Arial"/>
        <family val="2"/>
      </rPr>
      <t xml:space="preserve"> Control Systems and Accountability Mechanisms.</t>
    </r>
  </si>
  <si>
    <t xml:space="preserve">Project has disbursed about 80% of the loan financing.  The project has suffered a number of delays due to various types of setbacks during project execution.  The PEU has requested an extension of 12-18 months to complete the outstanding activities under Components 1, 2 and 3.  Additionally, the MOFPS may also contemplate an amount of the undisbursed amount for cancellation. Pending activities include procurement training which should begin soon as the procurement legislation is approved in the Senate in or about July 2018. Training will also be provided to ICT professionals in the MDAs during the extension period. Another programme output that has been delayed is the support for the creation of the independent budget office of the Parliament. After discussions with the Bank and technical experts, the GOJ opted to establish an Independent Fiscal Council, which will provide advice to the Parliament as one of its functions. The Companies Office of Jamaica, received support under the programme for the creation of an on-line business registration system (eBRF). Though most of the work on the system has been completed and will result in considerable time and cost savings for those seeking to register new business, the on-line registry continues in the testing phase to assure its satisfactory functioning when it finally goes live. </t>
  </si>
  <si>
    <r>
      <rPr>
        <b/>
        <sz val="11"/>
        <color theme="1"/>
        <rFont val="Arial"/>
        <family val="2"/>
      </rPr>
      <t>Component 1:</t>
    </r>
    <r>
      <rPr>
        <sz val="11"/>
        <color theme="1"/>
        <rFont val="Arial"/>
        <family val="2"/>
      </rPr>
      <t xml:space="preserve"> Violent Crime Prevention and Management
</t>
    </r>
    <r>
      <rPr>
        <b/>
        <sz val="11"/>
        <color theme="1"/>
        <rFont val="Arial"/>
        <family val="2"/>
      </rPr>
      <t>Component 2:</t>
    </r>
    <r>
      <rPr>
        <sz val="11"/>
        <color theme="1"/>
        <rFont val="Arial"/>
        <family val="2"/>
      </rPr>
      <t xml:space="preserve"> Improving investigative capabilities for violent crimes. 
</t>
    </r>
    <r>
      <rPr>
        <b/>
        <sz val="11"/>
        <color theme="1"/>
        <rFont val="Arial"/>
        <family val="2"/>
      </rPr>
      <t xml:space="preserve">Component 3: </t>
    </r>
    <r>
      <rPr>
        <sz val="11"/>
        <color theme="1"/>
        <rFont val="Arial"/>
        <family val="2"/>
      </rPr>
      <t xml:space="preserve">Change Management and Training </t>
    </r>
  </si>
  <si>
    <t xml:space="preserve">The Project has disbursed only 2.1%  to date and has commenced the detailed requirements analysis for connectivity and case management. The PEU has:-
• set up the TWGs teams. So far team member involvement and commitment is evident by most. 
• on boarded Case/Jail management consultant
• detailed requirements analysis for JCF case management and DCS Jail management. 
• on boarded connectivity consultant and commenced detailed planning for the development of the design for the MNS private network(s). 
• continue the work on the roll out of fibre and physical network set up for the core of Govnet (SSO). 
</t>
  </si>
  <si>
    <t>Strengthening of Active Labour Market Policies in Jamaica</t>
  </si>
  <si>
    <t xml:space="preserve">The TC continues to support the design of the ‘Development for Global Services in Jamaica’ loan operation (JA-L1079), where the following has been done:
• Proposal for Finishing School in Jamaica
• Drafting of Operations Manual for the JA-L1079
• Drafting of Cost Benefit Analysis &amp;Monitoring and an Evaluation Strategy for JA-L1079                             
To date, a decision is to be made on the utilization of the US$0.052 million allocated to component two, considering that the activities under this component has been affected by the by the HEART Trust NTA/ JFLL and NYS Merger.
</t>
  </si>
  <si>
    <t xml:space="preserve">After being granted a twelve month extension, the Situational Analysis was accepted by the MoH, resulting in the second tranche of the contract sum, being paid to the Consultants.To date the plan is to be finalized. Following the finalization of the Plan, the three year implementation plan and monitoring and evaluation plan, as well as the project’s evaluation audit is to be completed by October, 2018. </t>
  </si>
  <si>
    <t>Implementation is underway.</t>
  </si>
  <si>
    <t xml:space="preserve">The project met conditions to first disbursement and received N/O from the IDB to initiate the procurements for the consultancies under both component one and two. These consultancies are expected to be engaged in the first quarter of the financial year 18/19. </t>
  </si>
  <si>
    <t xml:space="preserve">The project has been significantly delayed. To date, the PEU has requested first disbursement, which is being processed. The Consultant has been in field working without pay. The primary implementation activity is to complete the Tariff Study. The Traiff study is far advanced and is slated to be finalized inb 2018. </t>
  </si>
  <si>
    <t xml:space="preserve">To date, all consultancies under the project has have commenced.  </t>
  </si>
  <si>
    <t xml:space="preserve">The project was signed in March and is currently working to meet conditions to first disbursement by September, 2018. </t>
  </si>
  <si>
    <t>An extension was granted from November 2017 to June 2018, so as to facilitate the completion of the two consultancies being engaged under the project. The demand and resource inventory consultancies, accounts for US$160,000 of the project funds. The demand side inventory has been submitted and is to be finalized. However, there is a major ongoing issue with the resource inventory consultant. Extension has been granted to October 2018; however further extension may be required. Any further extension will have to be grannted by IDB HQ. the PIOJ has taken steps to pursue HQ's extension.</t>
  </si>
  <si>
    <t xml:space="preserve">The objective of the project at the impact level is to contribute to the growth of high impact and dynamic SMEs in the Jamaican private sector. Specifically, the results level is to foster a vibrant venture capital ecosystem to increase access to finance for SMEs with high growth potential in Jamaica. </t>
  </si>
  <si>
    <t>Component 1: Stakeholder Training and Awareness-Building. (MIF: [US$438,000]); Counterpart: (US$540,000), Component 2: Creating a Deal Flow of Investment Ready Entrepreneurs. (MIF: [US$394,000]);
Counterpart: (US$586,000), 
Component 3: Promotion of Equity Financing. (MIF: (US$105,750); Counterpart: [US$354,250]) 
Component IV: Knowledge Management and Communications Strategy. (MIF US$200,000; Counterpart US$204,000).</t>
  </si>
  <si>
    <t>Component 1: development, production and targeted implementation of a gender-sensitive adolescent sexual and reproductive health (ASRH) training manual to empower adolescents towards behaviour change (US$120,000)
Component 2: training service providers and key civil society members
(US$40,000)                                                                     Component 3: Strengthen contraceptive service delivery (US$60,000).</t>
  </si>
  <si>
    <t>Since meeting conditions prior to disbursement in July 2017, the project has been delayed. First disbursement was requested and is being processed.
The delay in implementation, has been largely due to the lack of efficiency within the PEU; the lack of knowledge of the PEU about IDB’s standards and procurement guidelines, and the IDB’s slow response to the PEU’s submissions. Overall, the turnaround time between the PEU and Bank needs to be improved. To, date the There are five consultants to be procured under the project. To date, the TOR for the consultancy to develop a gender-sensitive adolescent sexual and the TOR for the media campaign reproductive health (ASRH) training manual and has received the Bank’s N/O</t>
  </si>
  <si>
    <t xml:space="preserve">Support to the Ministry of Agriculture of Jamaica to Update the Sector Policies and Investment Plans and for Project Preparation </t>
  </si>
  <si>
    <t xml:space="preserve">To update the Sector Policies and Investment Plans for the Agriculture sector and lay the ground work for project implemenation in the sector. </t>
  </si>
  <si>
    <t>The contract is still to be signed.</t>
  </si>
  <si>
    <t xml:space="preserve">Support for the formulation and Implementation of the Program for the Strengthening of Disaster Risk Management and Climate Change Adaptation Governance </t>
  </si>
  <si>
    <t>The objective of this TC is to support the formulation and design of the Policy Based Loan (PBL) Series Program for the Strengthening of DRM and CCA Governance
(JA-L1081)</t>
  </si>
  <si>
    <t>Component 1. Design, Monitoring and Evaluation of the Policy - Based Loan
Programmatic Series (US$90,000). Component 2. Support to the Compliance of Strategic Policy Reform
Commitments (US$660,000).</t>
  </si>
  <si>
    <t xml:space="preserve">The Technical Coperation is still to be finalized by GOJ, but has been approved in the IDB system. </t>
  </si>
  <si>
    <t>Development of Jamaica's Digital Government Agenda</t>
  </si>
  <si>
    <t xml:space="preserve">The TC recently progressed from the pipeline and the project document is shared by the IDB. </t>
  </si>
  <si>
    <t xml:space="preserve">Strengthening Health Services Delivery in Jamaica. </t>
  </si>
  <si>
    <t xml:space="preserve">To support the prepartory work for the Health Sector. </t>
  </si>
  <si>
    <t>Project recently progressed from the pipeline and has been approved by the IDB. GOJ still to finalize.</t>
  </si>
  <si>
    <t>No disbursement.</t>
  </si>
  <si>
    <t>Rural Economic Development Initiative</t>
  </si>
  <si>
    <t>To improve market access for micro and small-scale rural agricultural producers and tourism product and service providers. </t>
  </si>
  <si>
    <t>Component 1 Agriculture and Rural Tourism Sub-projects                                                                                     Component 2 Public Infrastructure                                    Component 3 Technical Assistance and Capacity Building                                                                            Component 4 Project Management and Monitoring and Evaluation                                                                                Component 5 Contingent Emergency Response</t>
  </si>
  <si>
    <t>Financial System Reform Support Programme II</t>
  </si>
  <si>
    <t>MOFPS</t>
  </si>
  <si>
    <t>Component I. Maintain a macroeconomic environment consistent with the program objectives and with the Policy Letter. Component II.</t>
  </si>
  <si>
    <t>GOJ and IDB still finalizing the Policy Matrix.</t>
  </si>
  <si>
    <t>To alleviate the impact that a severe orcatastrophic natural disaster could have on the country’s finances, by increasing the availability, stability, and efficiency of contingent financing to address emergencies. Additionally, the operation seeks to enhance the comprehensive disaster risk management of the country by fostering improvements in five main areas to be monitored through the CDRMP: (i) disaster risk management governance; (ii) risk identification; (iii) risk reduction; (iv) preparation for emergency and response; and (v) financial protection and risk transfer.</t>
  </si>
  <si>
    <t>The GOJ to finalize the required DRM inputs of the CCF.</t>
  </si>
  <si>
    <t xml:space="preserve">To promote the growth of the GSS in Jamaica particularly in higher value-added segments. Specifically, it intends to: (i) provide the Sector with better skilled workers; and (ii) increase JAMPRO’s institutional capacity to attract FDI and increase exports. </t>
  </si>
  <si>
    <t>Component 1. Skills Development for the GSS and Strengthening of the Skills Development System (US$7.9 M). 1.34                          Component 2. Strengthening JAMPRO’s institutional capacity to increase investment and promote exports in the GSS (US$5.24 M).</t>
  </si>
  <si>
    <t>To improve the health of Jamaica’s population by strengthening comprehensive policies for the prevention of NCD risk factors and for the implementation of a chronic care model with an improved access to strengthened and integrated primary and hospital services networks that provide more efficient and higher quality care.</t>
  </si>
  <si>
    <t>Component 1. Macroeconomic stability.  Component 2. Reduction of risk factors that cause NCDs                                        Component 3. NCD Early detection and clinical management.</t>
  </si>
  <si>
    <t>Component 1 - Organization and consolidation of integrated health services
networks (US$40.2 million).                       Component 2 - Improvement of management, quality and efficiency of health
services (US$7.5 million).                  Component 3 - Programme administration and evaluation (US$2.3 million).</t>
  </si>
  <si>
    <t>Persons with disability Support Program</t>
  </si>
  <si>
    <t xml:space="preserve">Social Protection </t>
  </si>
  <si>
    <t>Awaiting an update from the Bank</t>
  </si>
  <si>
    <t xml:space="preserve">The TC is still at the proposal stage within the Bank's system. </t>
  </si>
  <si>
    <t>Promoting Sustainable Tourism and Mitigating the Impact of Climate Change - A Master for Jamaica</t>
  </si>
  <si>
    <t>Tourism</t>
  </si>
  <si>
    <t>To develop a Tourism Master Plan that promotes sustainable inbound tourism to Jamaica, while preserving the country's natural and socio-cultural resources.</t>
  </si>
  <si>
    <t xml:space="preserve">The TC Abstract is to be submitted to QRR for approval within the Bank's system. A mission is to be held in October to further discuss the project's scope, implementation and timelines. </t>
  </si>
  <si>
    <t xml:space="preserve">Social Investment </t>
  </si>
  <si>
    <t xml:space="preserve">Support for Education Programme for Sustainability of Modernisation and Reform </t>
  </si>
  <si>
    <t xml:space="preserve">Education </t>
  </si>
  <si>
    <r>
      <t xml:space="preserve">Technical Cooperation to Promote Energy Efficiency in the Caribbean </t>
    </r>
    <r>
      <rPr>
        <b/>
        <sz val="11"/>
        <color theme="1"/>
        <rFont val="Arial"/>
        <family val="2"/>
      </rPr>
      <t xml:space="preserve">REGIONAL </t>
    </r>
  </si>
  <si>
    <r>
      <t xml:space="preserve">Knowledge for Action: Promoting Innovation among Environmental Funds  </t>
    </r>
    <r>
      <rPr>
        <b/>
        <sz val="11"/>
        <color theme="1"/>
        <rFont val="Arial"/>
        <family val="2"/>
      </rPr>
      <t xml:space="preserve">REGIONAL  </t>
    </r>
    <r>
      <rPr>
        <sz val="11"/>
        <color theme="1"/>
        <rFont val="Arial"/>
        <family val="2"/>
      </rPr>
      <t xml:space="preserve">    </t>
    </r>
  </si>
  <si>
    <r>
      <t xml:space="preserve">Implementing Integrated Land Water and Ecosystem Management in Caribbean SIDS (Weco)                                                                             </t>
    </r>
    <r>
      <rPr>
        <b/>
        <sz val="11"/>
        <color theme="1"/>
        <rFont val="Arial"/>
        <family val="2"/>
      </rPr>
      <t xml:space="preserve">REGIONAL </t>
    </r>
  </si>
  <si>
    <r>
      <t xml:space="preserve">Advancing the Nagoya Protocol (to CBD) in countries of the Caribbean Region                                                                                     </t>
    </r>
    <r>
      <rPr>
        <b/>
        <sz val="11"/>
        <color theme="1"/>
        <rFont val="Arial"/>
        <family val="2"/>
      </rPr>
      <t xml:space="preserve">REGIONAL </t>
    </r>
  </si>
  <si>
    <r>
      <t xml:space="preserve">Strengthening Health Facilities in the Caribbean </t>
    </r>
    <r>
      <rPr>
        <b/>
        <sz val="11"/>
        <color theme="1"/>
        <rFont val="Arial"/>
        <family val="2"/>
      </rPr>
      <t>REGIONAL</t>
    </r>
  </si>
  <si>
    <t>A total 35 clinics and polyclinic facilities have been audited so far. It is estimated that at least 6-8 facilities (depending on need and works undertaken) will be rehabilitated and/or retrofitted.
Proposed facilities include: Greater Portmore; Morant Bay Health Centre; St Ann's Bay Health Centre; Albert Town; Mandeville; Stony Hill, Port Antonio; and Santa Cruz.</t>
  </si>
  <si>
    <r>
      <t xml:space="preserve">Caribbean Economic Development Programme (CEDP)                                                                                                                        </t>
    </r>
    <r>
      <rPr>
        <b/>
        <sz val="11"/>
        <color theme="1"/>
        <rFont val="Arial"/>
        <family val="2"/>
      </rPr>
      <t>REGIONAL</t>
    </r>
  </si>
  <si>
    <r>
      <t>Canada Fund for Local Initiatives</t>
    </r>
    <r>
      <rPr>
        <b/>
        <sz val="11"/>
        <color theme="1"/>
        <rFont val="Arial"/>
        <family val="2"/>
      </rPr>
      <t xml:space="preserve"> (Annual Grant) </t>
    </r>
  </si>
  <si>
    <r>
      <t xml:space="preserve">Caribbean Regional Technical Assistance (CARTAC) V </t>
    </r>
    <r>
      <rPr>
        <b/>
        <sz val="11"/>
        <color theme="1"/>
        <rFont val="Arial"/>
        <family val="2"/>
      </rPr>
      <t>REGIONAL</t>
    </r>
  </si>
  <si>
    <r>
      <t xml:space="preserve">Improved Access to  Justice in the Caribbean </t>
    </r>
    <r>
      <rPr>
        <b/>
        <sz val="11"/>
        <color theme="1"/>
        <rFont val="Arial"/>
        <family val="2"/>
      </rPr>
      <t>REGIONAL</t>
    </r>
  </si>
  <si>
    <r>
      <t xml:space="preserve">Judicial Reform and Institutional Strengthening (JURIST) </t>
    </r>
    <r>
      <rPr>
        <b/>
        <sz val="11"/>
        <color theme="1"/>
        <rFont val="Arial"/>
        <family val="2"/>
      </rPr>
      <t>REGIONAL</t>
    </r>
  </si>
  <si>
    <r>
      <t xml:space="preserve">ECOMICRO Caribbean Program
</t>
    </r>
    <r>
      <rPr>
        <b/>
        <sz val="11"/>
        <color theme="1"/>
        <rFont val="Arial"/>
        <family val="2"/>
      </rPr>
      <t>REGIONAL</t>
    </r>
  </si>
  <si>
    <r>
      <t xml:space="preserve">Education Sector Transformation Plan Learning and Teaching                     </t>
    </r>
    <r>
      <rPr>
        <b/>
        <sz val="11"/>
        <rFont val="Arial"/>
        <family val="2"/>
      </rPr>
      <t>(TRUST FUND ADMINISTERED BY IDB)</t>
    </r>
  </si>
  <si>
    <r>
      <t>Grassroots Human Security Projects</t>
    </r>
    <r>
      <rPr>
        <b/>
        <sz val="11"/>
        <color theme="1"/>
        <rFont val="Arial"/>
        <family val="2"/>
      </rPr>
      <t xml:space="preserve"> (ANNUAL GRANT FACILITY)</t>
    </r>
  </si>
  <si>
    <r>
      <t xml:space="preserve">"A New Path" - Promoting a Healthy Environment and Productive Alternatives for Juvenile Remandees and Offenders in Jamaica                                                                             </t>
    </r>
    <r>
      <rPr>
        <b/>
        <sz val="11"/>
        <color theme="1"/>
        <rFont val="Arial"/>
        <family val="2"/>
      </rPr>
      <t>(cofinanced by USAID)</t>
    </r>
  </si>
  <si>
    <r>
      <t>Public Sector Efficiency Programme</t>
    </r>
    <r>
      <rPr>
        <b/>
        <sz val="11"/>
        <color theme="1"/>
        <rFont val="Arial"/>
        <family val="2"/>
      </rPr>
      <t xml:space="preserve"> (Co-financed with IDB &amp; EU)</t>
    </r>
  </si>
  <si>
    <t xml:space="preserve">An amount of J$12,013,164,000.00 was reflected in the Estimates of Expenditure for Financial Year 2018/19.   Financial performance is as follows:
 69% of programme funds have been expended.
 Works have been instructed for 96% of programme funds. Works instructed total US$340.54 million. A total of 45 road rehabilitation activities ( including culvert and gullies) and 6 bridges have been completed. 52 road rehabilitation activities (including culvert and gullies) and 2 bridges are currently ongoing. 
</t>
  </si>
  <si>
    <r>
      <t xml:space="preserve">Works should commence in September 2018 for the road construction activities of Yallahs Bridge to Louden Hill (Salt Pond),  Louden Hill (Salt Pond) to Pamphret and  Drapers to Port Antonio. Budgetary allocation approved for  SCHIP in   2018/19 Financial Year is as follows;
</t>
    </r>
    <r>
      <rPr>
        <b/>
        <sz val="11"/>
        <color theme="1"/>
        <rFont val="Arial"/>
        <family val="2"/>
      </rPr>
      <t>Part A Works- NROCC- J$I, 537,514,000.00</t>
    </r>
    <r>
      <rPr>
        <sz val="11"/>
        <color theme="1"/>
        <rFont val="Arial"/>
        <family val="2"/>
      </rPr>
      <t xml:space="preserve">
May Pen to Mandeville  Williamsfield H2K
</t>
    </r>
    <r>
      <rPr>
        <b/>
        <sz val="11"/>
        <color theme="1"/>
        <rFont val="Arial"/>
        <family val="2"/>
      </rPr>
      <t>Part B Works – NWA - J$2,419,288,000.00</t>
    </r>
    <r>
      <rPr>
        <sz val="11"/>
        <color theme="1"/>
        <rFont val="Arial"/>
        <family val="2"/>
      </rPr>
      <t xml:space="preserve">
    Part B (ii)  Harbour View to Yallahs Bridge
     Part B (iii) Yallahs Bridge to Port Antonio
     Part B (iv) Morant Bay to Cedar Valley
, including:
 consulting services and conducting an environmental impact assessment, surveying and valuation of land parcels along the road sections — Harbour View to Port Antonio, Morant Bay to Cedar Valley and May Pen to Williamsfield; negotiations completed and indicative contract signed between the government and CHEC; and environmental permits received for all segments of the programmed works.
Physical targets for 2018/19 include: investigating, surveying and designing the 17.4-kilometre four-lane road from Harbour View to Yallahs roadway; complete seven per cent construction of the Harbour View to Yallahs; commence construction on the Yallahs Bridge — Port Antonio and achieve 32 per cent completion; commence and complete 30 construction on the Morant Bay-Cedar Valley section; achieve 14 per cent completion of the May Pen to Williamsfield stage; complete relocation of utilities, and complete the May Pen to Wiliiamsfield portion of the project.</t>
    </r>
  </si>
  <si>
    <t>Total Loans</t>
  </si>
  <si>
    <t>Total Grants</t>
  </si>
  <si>
    <t>Total Technical Cooperation</t>
  </si>
  <si>
    <t>MFI ( IDB, WORLD BANK &amp; CDB)</t>
  </si>
  <si>
    <t>Value of  IDP              (USD Millions)</t>
  </si>
  <si>
    <t>Value of IDP  Resources         (USD Millions)</t>
  </si>
  <si>
    <t xml:space="preserve">Portfolio/UNIT </t>
  </si>
  <si>
    <t xml:space="preserve">Value Of  IDPs             (USD Millions) </t>
  </si>
  <si>
    <t>Strengthening the Operational and Financial Sustainability of the National Protected Area System (NPAS)</t>
  </si>
  <si>
    <t xml:space="preserve">To support the implementation of the  Protected Areas System Master Plan which aims to safeguard Jamaica's  globally significant biodiversity.   </t>
  </si>
  <si>
    <r>
      <t xml:space="preserve">The NPAS project was designed to strengthen the operational and financial management systems of Jamaica’s protected areas. The project will help secure the long-term financial sustainability of Jamaica's protected area system by: 
</t>
    </r>
    <r>
      <rPr>
        <b/>
        <sz val="11"/>
        <color theme="1"/>
        <rFont val="Calibri Light"/>
        <family val="2"/>
        <scheme val="major"/>
      </rPr>
      <t>(i)</t>
    </r>
    <r>
      <rPr>
        <sz val="11"/>
        <color theme="1"/>
        <rFont val="Calibri Light"/>
        <family val="2"/>
        <scheme val="major"/>
      </rPr>
      <t xml:space="preserve"> harmonizing management practices to secure cost-effective conservation, 
</t>
    </r>
    <r>
      <rPr>
        <b/>
        <sz val="11"/>
        <color theme="1"/>
        <rFont val="Calibri Light"/>
        <family val="2"/>
        <scheme val="major"/>
      </rPr>
      <t>(ii)</t>
    </r>
    <r>
      <rPr>
        <sz val="11"/>
        <color theme="1"/>
        <rFont val="Calibri Light"/>
        <family val="2"/>
        <scheme val="major"/>
      </rPr>
      <t xml:space="preserve"> building capacity for strategic conservation and financial planning, 
</t>
    </r>
    <r>
      <rPr>
        <b/>
        <sz val="11"/>
        <color theme="1"/>
        <rFont val="Calibri Light"/>
        <family val="2"/>
        <scheme val="major"/>
      </rPr>
      <t>(iii)</t>
    </r>
    <r>
      <rPr>
        <sz val="11"/>
        <color theme="1"/>
        <rFont val="Calibri Light"/>
        <family val="2"/>
        <scheme val="major"/>
      </rPr>
      <t xml:space="preserve"> creating new protected areas to serve as replicable models for improved practices, and, 
</t>
    </r>
    <r>
      <rPr>
        <b/>
        <sz val="11"/>
        <color theme="1"/>
        <rFont val="Calibri Light"/>
        <family val="2"/>
        <scheme val="major"/>
      </rPr>
      <t>(iv)</t>
    </r>
    <r>
      <rPr>
        <sz val="11"/>
        <color theme="1"/>
        <rFont val="Calibri Light"/>
        <family val="2"/>
        <scheme val="major"/>
      </rPr>
      <t xml:space="preserve"> establishing additional income sources for protected area management.</t>
    </r>
  </si>
  <si>
    <r>
      <rPr>
        <b/>
        <sz val="11"/>
        <color theme="1"/>
        <rFont val="Calibri Light"/>
        <family val="2"/>
        <scheme val="major"/>
      </rPr>
      <t>1.</t>
    </r>
    <r>
      <rPr>
        <sz val="11"/>
        <color theme="1"/>
        <rFont val="Calibri Light"/>
        <family val="2"/>
        <scheme val="major"/>
      </rPr>
      <t xml:space="preserve"> Last year, NEPA requested and received a no cost extension to project until March 2017; project currently operationally closed and undergoing close out activities including preparation for project evaluation. 
</t>
    </r>
    <r>
      <rPr>
        <b/>
        <sz val="11"/>
        <color theme="1"/>
        <rFont val="Calibri Light"/>
        <family val="2"/>
        <scheme val="major"/>
      </rPr>
      <t>2.</t>
    </r>
    <r>
      <rPr>
        <sz val="11"/>
        <color theme="1"/>
        <rFont val="Calibri Light"/>
        <family val="2"/>
        <scheme val="major"/>
      </rPr>
      <t xml:space="preserve"> Project Closure Quality Assurance assessment completed                                                                                  </t>
    </r>
    <r>
      <rPr>
        <b/>
        <sz val="11"/>
        <color theme="1"/>
        <rFont val="Calibri Light"/>
        <family val="2"/>
        <scheme val="major"/>
      </rPr>
      <t xml:space="preserve">3. </t>
    </r>
    <r>
      <rPr>
        <sz val="11"/>
        <color theme="1"/>
        <rFont val="Calibri Light"/>
        <family val="2"/>
        <scheme val="major"/>
      </rPr>
      <t>Final project report being finalized                                                                                                                          The main achievements for the project during 2017 were: 
• Preparation of draft legislation (Overarching Act and Policy) for protected areas 
• Increased protected area stakeholder awareness through the development and implementation of a communication strategy to increase project visibility</t>
    </r>
  </si>
  <si>
    <r>
      <t xml:space="preserve">Works on the site are practically completed. The acceptance certificates are being prepared for both sites. </t>
    </r>
    <r>
      <rPr>
        <b/>
        <sz val="11"/>
        <color theme="1"/>
        <rFont val="Arial"/>
        <family val="2"/>
      </rPr>
      <t xml:space="preserve"> </t>
    </r>
    <r>
      <rPr>
        <sz val="11"/>
        <color theme="1"/>
        <rFont val="Arial"/>
        <family val="2"/>
      </rPr>
      <t xml:space="preserve">However, the school year has began and the children and students have not been able to occupy the school. The Embassy of China would like to complete inspection before handover. The inspection team was fielded to Jamaica on September 18, 2018 for 10 days.                                                          </t>
    </r>
    <r>
      <rPr>
        <b/>
        <sz val="11"/>
        <color theme="1"/>
        <rFont val="Arial"/>
        <family val="2"/>
      </rPr>
      <t>Morant Bay</t>
    </r>
    <r>
      <rPr>
        <sz val="11"/>
        <color theme="1"/>
        <rFont val="Arial"/>
        <family val="2"/>
      </rPr>
      <t xml:space="preserve">
Works on site is 99% completed
</t>
    </r>
    <r>
      <rPr>
        <b/>
        <sz val="11"/>
        <color theme="1"/>
        <rFont val="Arial"/>
        <family val="2"/>
      </rPr>
      <t>Olympic Way</t>
    </r>
    <r>
      <rPr>
        <sz val="11"/>
        <color theme="1"/>
        <rFont val="Arial"/>
        <family val="2"/>
      </rPr>
      <t xml:space="preserve">
Works on site is 99% completed. </t>
    </r>
  </si>
  <si>
    <t>• Water harvesting and irrigation infrastructure has been installed at 70 locations island wide (22 high schools, 34 Primary/All Age schools, 11 4H training centers, 1 disability training facility and 2 correctional facility. 
• Partially rehabilitated 2 concrete water harvesting and storage facilities in Upper Clarendon
• Initiated work on design of irrigation system in Cascade area and surrounding communities of St. Ann 
•  Two representatives from Jamaica (a farmer and an Extension Officer) participated in a study tour on sustainable agricultural practices in Japan (31 March-11 April 2018)
• Initiated work on a Nationally Appropriate Mitigation Action (NAMA) plan for the water sector in Jamaica</t>
  </si>
  <si>
    <t>The Grant agreement was signed in April 2017. There has been a delay because the GOJ requested a modification to the project document regarding network topology on November 8, 2017. In February 2018, JICA has advised that modification to the network topology  will have to be at the GOJ’s expense, after the implementation of the project. A mission team from JICA visited in June 2018. ODPEM is currenlty putting a project team together to ensure effective implementation of the project.</t>
  </si>
  <si>
    <t>Climate change is not a priority for the current administration in the United States of America, as a result there will be early closeout of climate change activities/projects.This programme was scheduled to end in 2020.</t>
  </si>
  <si>
    <t xml:space="preserve">A pilot exercise, "Building Budgetary Resilience for Climate Change" which focuses on strengthening the internal capacity of Jamaica's Ministry of Finance and Accountable Budget Offices to better respond to climate change driven natural disaster. </t>
  </si>
  <si>
    <r>
      <t xml:space="preserve">• </t>
    </r>
    <r>
      <rPr>
        <b/>
        <sz val="11"/>
        <color theme="1"/>
        <rFont val="Arial"/>
        <family val="2"/>
      </rPr>
      <t xml:space="preserve">PFM Systems Component: </t>
    </r>
    <r>
      <rPr>
        <sz val="11"/>
        <color theme="1"/>
        <rFont val="Arial"/>
        <family val="2"/>
      </rPr>
      <t xml:space="preserve">Establish PFM Systems, protocols and guidelines which can be triggered in response to natural disaster or emergency. 
• </t>
    </r>
    <r>
      <rPr>
        <b/>
        <sz val="11"/>
        <color theme="1"/>
        <rFont val="Arial"/>
        <family val="2"/>
      </rPr>
      <t xml:space="preserve">Disaster Risk Financing Component: </t>
    </r>
    <r>
      <rPr>
        <sz val="11"/>
        <color theme="1"/>
        <rFont val="Arial"/>
        <family val="2"/>
      </rPr>
      <t xml:space="preserve">Identify, mobilize and access options for emergency financing; ensure timely financing of post-disaster recovery activities. 
</t>
    </r>
  </si>
  <si>
    <t>REGIONAL AMOUNT (US MILLION)</t>
  </si>
  <si>
    <t xml:space="preserve">TOTAL AMOUNT TO JAMAICA </t>
  </si>
  <si>
    <r>
      <t xml:space="preserve">Canada-Caribbean Resilience Facility </t>
    </r>
    <r>
      <rPr>
        <b/>
        <sz val="11"/>
        <color theme="1"/>
        <rFont val="Arial"/>
        <family val="2"/>
      </rPr>
      <t>REGIONAL (C$20.0 Million)</t>
    </r>
  </si>
  <si>
    <t>Caribbean Disaster Risk Financing - Technical Assistance (DRF-TA)  for Jamaica</t>
  </si>
  <si>
    <t xml:space="preserve">World Bank </t>
  </si>
  <si>
    <t xml:space="preserve">Implementing recommendations for the development of a disaster risk financing strategy for Jamaica from report produce on "Advancing Disaster Risk Finance in Jamaica". The report was  funded by the Africa Caribbean Pacific  European Union (ACP-EU) Natural  Disaster Risk Reduction  NDRR Program  funded the  DRFTA program for the amount of US$243,000 which  concluded in May 2018 with the highly successful report launch. </t>
  </si>
  <si>
    <t xml:space="preserve">Supporting the MoF in developing a Public Financial Management Policy for Disaster Risks and evaluating feasibility of developing innovative disaster risk financing such as parametric insurance and Cat Bonds. The policy is currently being prepared for cabinet submission. 
</t>
  </si>
  <si>
    <t>Technology Needs Assessment III</t>
  </si>
  <si>
    <t>National Ministries responsible for the Environment. MEGJC. Una May Gordon</t>
  </si>
  <si>
    <t>Project Objective: Technology transfer in project countries is facilitated through improved Technology Needs Assessments</t>
  </si>
  <si>
    <t>Ecosystem Division/Latin America and the Caribbean Office</t>
  </si>
  <si>
    <t>REGATTA´s objective is to strengthen capacity and knowledge sharing of climate change technologies and experiences for adaptation and mitigation in Latin America and the Caribbean. This regional Network is also contributing to the implementation of the Climate Technology Centre and Network (CTCN) in the region, through the organization of joint virtual seminars and the provision of technical support to the development of countries ‘proposals.</t>
  </si>
  <si>
    <t>Ongoing</t>
  </si>
  <si>
    <r>
      <t xml:space="preserve">REGATTA Regional Getaway for Technology Transfer and Climate Change Action for Latin America and the Caribbean </t>
    </r>
    <r>
      <rPr>
        <b/>
        <sz val="11"/>
        <color theme="1"/>
        <rFont val="Arial"/>
        <family val="2"/>
      </rPr>
      <t>( REGIONAL - Administered by UNEP)</t>
    </r>
  </si>
  <si>
    <t>Integrating Water, Land and Ecosystems Management in Caribbean Small Island Developing States (IWEco)</t>
  </si>
  <si>
    <t>Ecosystem Division/Latin America and the Caribbean Office/CEP/CAR/RCU</t>
  </si>
  <si>
    <t>CReW+:An  integrated  approach  to water  and waste water  management  using  innovative solutions and promoting financing mechanisms in the Wider Caribbean Region</t>
  </si>
  <si>
    <t>Ecosystem Division/UN Environment CEP/CAR/RCU</t>
  </si>
  <si>
    <t>International Waters/Land Degradation</t>
  </si>
  <si>
    <t xml:space="preserve">To implement innovative technical small-scale solutions in the Wider Caribbean Region using an integrated water and wastewater management approach building on sustainable financing mechanisms piloted through the Caribbean Regional Fund for Wastewater Management.  </t>
  </si>
  <si>
    <t xml:space="preserve">Continuing support to POPs Global Monitoring Plan in LAC </t>
  </si>
  <si>
    <t xml:space="preserve">To strengthen the capacity for implementation of the updated POPs Global Monitoring Plan (GMP) and to create the conditions for sustainable monitoring of POPs in the Latin American and Caribbean Region </t>
  </si>
  <si>
    <t>Ecosystem Division/CEP/CAR/RCU</t>
  </si>
  <si>
    <t>Catalysing implementation of the Strategic Action Programme for the sustainable management of shared Living Marine Resources in the Caribbean and North Brazil Shelf Large Marine Ecosystems (CLME+ region). The UNDP/GEF CLME+ Project aims at facilitating Ecosystem-Based Management (EBM) and  implementation of the Ecosystem Approach to Fisheries (EAF) in the CLME+ region, in order to ensure the sustainable and climate-resilient provision of goods and services from shared living marine resources.</t>
  </si>
  <si>
    <t>Knowledge for Action: Promoting Innovation among Environmental Funds</t>
  </si>
  <si>
    <t>To enhance Environmental Funds portfolio of innovation and diversify their resources base to address environmental challenges, including climate change, and to promote knowledge and best practices transfer through peer-to-peer learning and through online tools</t>
  </si>
  <si>
    <r>
      <t xml:space="preserve">Advancing the Nagoya Protocol (to CBD) in countries of the Caribbean Region                                                                                     </t>
    </r>
    <r>
      <rPr>
        <b/>
        <sz val="11"/>
        <color theme="1"/>
        <rFont val="Calibri Light"/>
        <family val="2"/>
        <scheme val="major"/>
      </rPr>
      <t>REGIONAL</t>
    </r>
    <r>
      <rPr>
        <sz val="11"/>
        <color theme="1"/>
        <rFont val="Calibri Light"/>
        <family val="2"/>
        <scheme val="major"/>
      </rPr>
      <t xml:space="preserve"> </t>
    </r>
  </si>
  <si>
    <t>NEPA | Funds are administred by the UNEP</t>
  </si>
  <si>
    <t>The objective is to seek uptake of the Nagoya Protocol (NP) and implementation of key measures to make the protocol operational in Caribbean countries. Identifying regional commonalities and assets, and basic elements conducive to policy formulation; Implementation of the NP and establishing an enabling environment for the basic provisions of the NP; Regional Coordination, technical support and capacity development.</t>
  </si>
  <si>
    <t>Completed the national workshops on legislation for ABS integration into the policy and legislative framework for Jamaica as well as the integration of the issue of traditional knowledge into the framework for accessing and benefiting from genetic resources in the country</t>
  </si>
  <si>
    <t xml:space="preserve">Economy Division, UNEP </t>
  </si>
  <si>
    <t>TBD</t>
  </si>
  <si>
    <t>To reduce the underlying drivers of gender inequality which are compounded by climate change  and disater risk within Caribbean societies.</t>
  </si>
  <si>
    <t>Inequalities and structual norms have placed women and girls at a disadvantage  interms of access to economic participation.  Climate change  impacts have compounded  this socioeconomic vulnerability  since gender equality and human rights are rearly given the consideration required in climate change mitigation and adaptation and in gender risk, recovery  and response,  and in disaster risk, recovery and response.</t>
  </si>
  <si>
    <r>
      <t xml:space="preserve">Risk Reduction Management Centers (RRMC): local adaptation response to national climate and early warning information in the Caribbean  - </t>
    </r>
    <r>
      <rPr>
        <b/>
        <sz val="11"/>
        <color theme="1"/>
        <rFont val="Arial"/>
        <family val="2"/>
      </rPr>
      <t>REGIONAL</t>
    </r>
  </si>
  <si>
    <t>Ministry of Local Government and Community Development</t>
  </si>
  <si>
    <t>Components: 1- Local Risk Reduction Management  Centres                                    2: National Climate information and early warning systems for Disaster risk reduction                                     3: Local Development Planning                                                    4: Knowledge Management  &amp; South-South Cooperation</t>
  </si>
  <si>
    <t>Continuity of Development (COD) Project in Jamaica</t>
  </si>
  <si>
    <t>The main objective of the Continuity of Development (COD) project in Jamaica is to provide a foundation that ensures the continuation of constitutional government and political leadership during and after a major emergency, whether man-made or natural. The establishment of a COD will also ensure all ministries, statutory bodies along with key private sector and civil society organizations continue to perform their essential functions.</t>
  </si>
  <si>
    <t>Components                                                              1: Continuity of Development (COD) Plan designed and validated
2: COD Policy and Operational Framework completed and validated by relevant stakeholders
3: Development and Operationalization of Knowledge Management Strategy for COD</t>
  </si>
  <si>
    <r>
      <t xml:space="preserve">Enabling Gender-Responsive Disaster Recovery, Climate and Environmental Resilience in the Caribbean (EnGenDER)  </t>
    </r>
    <r>
      <rPr>
        <b/>
        <sz val="11"/>
        <rFont val="Arial"/>
        <family val="2"/>
      </rPr>
      <t xml:space="preserve">REGIONAL    </t>
    </r>
    <r>
      <rPr>
        <sz val="11"/>
        <rFont val="Arial"/>
        <family val="2"/>
      </rPr>
      <t xml:space="preserve">                                                                                                                                    </t>
    </r>
  </si>
  <si>
    <t>Financial Solutions for Climate Disaster Risks Identification in Jamaica</t>
  </si>
  <si>
    <t>2019</t>
  </si>
  <si>
    <t>2022</t>
  </si>
  <si>
    <t>.</t>
  </si>
  <si>
    <t>To upscale the function of local RRMC in Caribbean municipalities to deliver climate risk information services, preparedness and response measures to the most vulnerable segments of population</t>
  </si>
  <si>
    <t>Contingent Credit Facility for Natural Disaster Emergencies (CCF)</t>
  </si>
  <si>
    <t>Disaster Risk Profile
Jamaica IDB-TN-XXX</t>
  </si>
  <si>
    <t>To update the 2014 disaster risk assessment, to also include a greater consideration of climate change.</t>
  </si>
  <si>
    <t>The Index of Governance and Public Policy in Disaster Risk Management (iGOPP) has been designed to evaluate the formal, and therefore, verifiable existence, of a series of legal, institutional and budgetary conditions which are considered fundamental to the disaster risk management processes to be implemented in a specific country.</t>
  </si>
  <si>
    <t>1. DRM General Governance Framework 2. Risk Identification and Knowledge 3. Risk Reduction 4. Response Preparation 5. Post-Disaster Recovery 6. Planning Financial Protection</t>
  </si>
  <si>
    <t>JA-T1155 Support for the Formulation and Implementation of the Program for Strengthening DRM and CCA Governance</t>
  </si>
  <si>
    <t>To support the formulation and design of the Policy Based Loan (PBL) Series Program for the Strengthening of DRM and CCA Governance (JA-L1081) by: (i) preparing the PBL Program Series; and (ii) implementing priority policy-related reform actions identified during PBL Program Series Formulation.</t>
  </si>
  <si>
    <t>Component 1. Design, Monitoring and Evaluation of the Policy-Based Loan
Programmatic Series (US$90,000)              Component 2. Support to the Compliance of Strategic Policy Reform
Commitments (US$660,000).</t>
  </si>
  <si>
    <r>
      <t xml:space="preserve">Index of Governance of Public Policy in DRM 
IDB-TN-XXX </t>
    </r>
    <r>
      <rPr>
        <b/>
        <sz val="11"/>
        <color theme="1"/>
        <rFont val="Arial"/>
        <family val="2"/>
      </rPr>
      <t>(REGIONAL)</t>
    </r>
  </si>
  <si>
    <r>
      <t>JA-L1081 Improving Disaster Risk Management (PBP)</t>
    </r>
    <r>
      <rPr>
        <b/>
        <sz val="11"/>
        <color theme="1"/>
        <rFont val="Calibri Light"/>
        <family val="2"/>
        <scheme val="major"/>
      </rPr>
      <t xml:space="preserve"> </t>
    </r>
  </si>
  <si>
    <t>Following the Identification Mission held May/June, 2018, Discussions are still to be finalized between the IDB and GOJ.</t>
  </si>
  <si>
    <r>
      <t>Skills Development for Global Services in Jamaica (</t>
    </r>
    <r>
      <rPr>
        <b/>
        <sz val="10"/>
        <color theme="1"/>
        <rFont val="Arial"/>
        <family val="2"/>
      </rPr>
      <t>NEW)</t>
    </r>
  </si>
  <si>
    <r>
      <t xml:space="preserve">SUPPORT FOR THE HEALTH SYSTEMS STRENGTHENING 
FOR THE PREVENTION AND CARE MANAGEMENT OF 
NON-COMMUNICABLE DISEASES PROGRAMME (PBL) </t>
    </r>
    <r>
      <rPr>
        <b/>
        <sz val="10"/>
        <color theme="1"/>
        <rFont val="Arial"/>
        <family val="2"/>
      </rPr>
      <t>NEW</t>
    </r>
  </si>
  <si>
    <r>
      <t xml:space="preserve">SUPPORT FOR THE HEALTH SYSTEMS STRENGTHENING 
FOR THE PREVENTION AND CARE MANAGEMENT OF 
NON-COMMUNICABLE DISEASES PROGRAMME
(INV) </t>
    </r>
    <r>
      <rPr>
        <b/>
        <sz val="10"/>
        <color theme="1"/>
        <rFont val="Arial"/>
        <family val="2"/>
      </rPr>
      <t>NEW</t>
    </r>
  </si>
  <si>
    <t>0.5</t>
  </si>
  <si>
    <t xml:space="preserve">Improving Climate Resilience for Sustainable Management of Natural Resources and Disaster Risk Reduction in Mocho </t>
  </si>
  <si>
    <t xml:space="preserve">• Database with focus on endemic/endangered species developed 
• Knowledge product (Booklets) for distribution to  community members/stakeholders development 
•  Marketing Survey Report for commercial potential of medicinal plants conducted 
• Construction of a 30’ x 100’ greenhouse to showcase species of medicinal plants
• Construction of an earth pond (50 X 80 X 6) holding  179,520 us gallons for irrigation of greenhouse 
• Installation of Solar pumping system and security lighting 
• Construction of a multipurpose storage facility
• Four workshops on the benefits of medicinal plants were conducted – 173 persons participated (Youths- 90; Males-30; Females-53)
• Number of community members with improved livelihoods related to benefits from Pas 170 members (Youths- 50; Males-40; Females-60; Persons with disabilities or elderly-20)
• A social marketing strategy (SMS) targeting youths developed 
• Community Sustainable Priority and Disaster Mitigation Plan for Pleasant Valley developed
</t>
  </si>
  <si>
    <t xml:space="preserve">• Rehabilitation of existing catchment area
• Construction  of the  water harvesting storage Tank (40,000 gal)
• Installation of Solar Electrification Pumping system that will be more cost effective and will utilize renewable energy.
• Five Workshops /Training in renewable energy, rainwater Harvesting, disaster risk management, agricultural techniques and better land management practices - involving 298 person  Adults females 37, adult males 37 and Youths- 224. Youth breakdown (Males-70 Females-154).
• Installation of a cold storage unit facility (10X10 ft.)
• Increase crop variety to support school feeding programme
• Installation of a 1 Solar PV Grid 10kw Interactive System 
</t>
  </si>
  <si>
    <t xml:space="preserve">The second phase of the project was formally launched on April 7, 2017;
Approximately 1460 youth received some kind of assistance through the project
, including post-release support through social workers across the country, who provide guidance and assistance to the youth in their reintegration process;
789 girls and boys have successfully completed educational, recreational, and vocational courses that range from aquaponics, cosmetology, classical music, life skills to crafts and yoga; 61 young people were offered apprenticeships or jobs, through partnerships with the private sector; 
195 releases and at-risk youth participated in the two editions of the Pitch It!: Learning and Investing in Your Future (2016 and 2017): 91 received extensive training in entrepreneurship during a one-week residence program, 39 of which were awarded micro-grants to start their own business;
More than 130 officers and staff of the Department of Correctional Services participated in a series of Training-of-Trainers;
Case management framework, including (i) policy framework for intake, initial assessment, and case management approach; (ii) work flow charts (intake, case management, and case management initial meeting); and (iii) standardized forms (Youth Admission Interview Tool, Reintegration Plan, Immediate Release Community Plan, Risk Needs Assessment Tool, Medical Admission Questionnaire; and Psychological Assessment) standardized forms, for juvenile facilities developed and approved by the Department of Correctional Services and the Ministry of National Security
</t>
  </si>
  <si>
    <t>DIA- Democratizing Innovation in the Americas Program (TRUST) ( Partly funded under  A New Path (Department of Public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</si>
</sst>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quot;$&quot;#,##0.00_);[Red]\(&quot;$&quot;#,##0.00\)"/>
    <numFmt numFmtId="165" formatCode="_(&quot;$&quot;* #,##0.00_);_(&quot;$&quot;* \(#,##0.00\);_(&quot;$&quot;* &quot;-&quot;??_);_(@_)"/>
    <numFmt numFmtId="166" formatCode="mmmm\ yyyy"/>
    <numFmt numFmtId="167" formatCode="_(&quot;$&quot;* #,##0.000_);_(&quot;$&quot;* \(#,##0.000\);_(&quot;$&quot;* &quot;-&quot;??_);_(@_)"/>
    <numFmt numFmtId="168" formatCode="_([$$-409]* #,##0.00_);_([$$-409]* \(#,##0.00\);_([$$-409]* &quot;-&quot;??_);_(@_)"/>
    <numFmt numFmtId="169" formatCode="yyyy"/>
    <numFmt numFmtId="170" formatCode="0.0%"/>
    <numFmt numFmtId="171" formatCode="_-[$$-409]* #,##0.00_ ;_-[$$-409]* \-#,##0.00\ ;_-[$$-409]* &quot;-&quot;??_ ;_-@_ "/>
    <numFmt numFmtId="172" formatCode="_-* #,##0.0_-;\-* #,##0.0_-;_-* &quot;-&quot;??_-;_-@_-"/>
    <numFmt numFmtId="173" formatCode="_(&quot;$&quot;* #,##0.0_);_(&quot;$&quot;* \(#,##0.0\);_(&quot;$&quot;* &quot;-&quot;??_);_(@_)"/>
    <numFmt numFmtId="174" formatCode="&quot;$&quot;#,##0"/>
    <numFmt numFmtId="175" formatCode="_-[$$-409]* #,##0.0_ ;_-[$$-409]* \-#,##0.0\ ;_-[$$-409]* &quot;-&quot;??_ ;_-@_ "/>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Light"/>
      <family val="2"/>
      <scheme val="major"/>
    </font>
    <font>
      <b/>
      <sz val="11"/>
      <color theme="1"/>
      <name val="Calibri"/>
      <family val="2"/>
      <scheme val="minor"/>
    </font>
    <font>
      <sz val="11"/>
      <name val="Calibri"/>
      <family val="2"/>
      <scheme val="minor"/>
    </font>
    <font>
      <sz val="10"/>
      <color theme="1"/>
      <name val="Calibri Light"/>
      <family val="2"/>
      <scheme val="major"/>
    </font>
    <font>
      <sz val="11"/>
      <color theme="1"/>
      <name val="Arial"/>
      <family val="2"/>
    </font>
    <font>
      <b/>
      <sz val="11"/>
      <color theme="1"/>
      <name val="Arial"/>
      <family val="2"/>
    </font>
    <font>
      <sz val="11"/>
      <color rgb="FF006100"/>
      <name val="Arial"/>
      <family val="2"/>
    </font>
    <font>
      <sz val="11"/>
      <color rgb="FF9C6500"/>
      <name val="Arial"/>
      <family val="2"/>
    </font>
    <font>
      <sz val="11"/>
      <color rgb="FF9C0006"/>
      <name val="Arial"/>
      <family val="2"/>
    </font>
    <font>
      <sz val="11"/>
      <name val="Arial"/>
      <family val="2"/>
    </font>
    <font>
      <b/>
      <sz val="11"/>
      <name val="Arial"/>
      <family val="2"/>
    </font>
    <font>
      <i/>
      <sz val="11"/>
      <color theme="1"/>
      <name val="Arial"/>
      <family val="2"/>
    </font>
    <font>
      <sz val="11"/>
      <color rgb="FFFF0000"/>
      <name val="Arial"/>
      <family val="2"/>
    </font>
    <font>
      <b/>
      <sz val="10"/>
      <color theme="1"/>
      <name val="Arial"/>
      <family val="2"/>
    </font>
    <font>
      <sz val="11"/>
      <color rgb="FF333333"/>
      <name val="Arial"/>
      <family val="2"/>
    </font>
    <font>
      <sz val="12"/>
      <color theme="1"/>
      <name val="Calibri"/>
      <family val="2"/>
      <scheme val="minor"/>
    </font>
    <font>
      <b/>
      <sz val="10"/>
      <color theme="1"/>
      <name val="Calibri Light"/>
      <family val="2"/>
      <scheme val="major"/>
    </font>
    <font>
      <sz val="10"/>
      <name val="Arial"/>
      <family val="2"/>
    </font>
    <font>
      <sz val="10"/>
      <color theme="1"/>
      <name val="Arial"/>
      <family val="2"/>
    </font>
    <font>
      <b/>
      <sz val="11"/>
      <color theme="1"/>
      <name val="Calibri Light"/>
      <family val="2"/>
      <scheme val="major"/>
    </font>
    <font>
      <sz val="11"/>
      <color rgb="FF006100"/>
      <name val="Calibri Light"/>
      <family val="2"/>
      <scheme val="major"/>
    </font>
    <font>
      <sz val="11"/>
      <name val="Calibri Light"/>
      <family val="2"/>
      <scheme val="major"/>
    </font>
    <font>
      <i/>
      <sz val="10"/>
      <name val="Arial"/>
      <family val="2"/>
    </font>
    <font>
      <i/>
      <sz val="11"/>
      <name val="Arial"/>
      <family val="2"/>
    </font>
    <font>
      <sz val="11"/>
      <color rgb="FF000000"/>
      <name val="Arial"/>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165"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2" applyNumberFormat="0" applyFont="0" applyAlignment="0" applyProtection="0"/>
    <xf numFmtId="9" fontId="1" fillId="0" borderId="0" applyFont="0" applyFill="0" applyBorder="0" applyAlignment="0" applyProtection="0"/>
    <xf numFmtId="43" fontId="1" fillId="0" borderId="0" applyFont="0" applyFill="0" applyBorder="0" applyAlignment="0" applyProtection="0"/>
  </cellStyleXfs>
  <cellXfs count="205">
    <xf numFmtId="0" fontId="0" fillId="0" borderId="0" xfId="0"/>
    <xf numFmtId="0" fontId="0" fillId="0" borderId="0" xfId="0" applyAlignment="1">
      <alignment wrapText="1"/>
    </xf>
    <xf numFmtId="0" fontId="5" fillId="0" borderId="0" xfId="0" applyFont="1" applyAlignment="1">
      <alignment vertical="top" wrapText="1"/>
    </xf>
    <xf numFmtId="0" fontId="5" fillId="0" borderId="0" xfId="0" applyFont="1" applyAlignment="1">
      <alignment vertical="top"/>
    </xf>
    <xf numFmtId="0" fontId="5" fillId="0" borderId="0" xfId="0" applyFont="1" applyBorder="1" applyAlignment="1">
      <alignment vertical="top"/>
    </xf>
    <xf numFmtId="0" fontId="0" fillId="0" borderId="1" xfId="0" applyBorder="1" applyAlignment="1">
      <alignment wrapText="1"/>
    </xf>
    <xf numFmtId="0" fontId="6" fillId="0" borderId="1" xfId="0" applyFont="1" applyFill="1" applyBorder="1" applyAlignment="1">
      <alignment wrapText="1"/>
    </xf>
    <xf numFmtId="0" fontId="0" fillId="0" borderId="1" xfId="0" applyBorder="1"/>
    <xf numFmtId="0" fontId="6" fillId="6" borderId="1" xfId="0" applyFont="1" applyFill="1" applyBorder="1"/>
    <xf numFmtId="9" fontId="0" fillId="0" borderId="1" xfId="6" applyFont="1" applyBorder="1"/>
    <xf numFmtId="0" fontId="6" fillId="6" borderId="1" xfId="0" applyFont="1" applyFill="1" applyBorder="1" applyAlignment="1">
      <alignment wrapText="1"/>
    </xf>
    <xf numFmtId="165" fontId="0" fillId="0" borderId="1" xfId="1" applyFont="1" applyBorder="1"/>
    <xf numFmtId="170" fontId="0" fillId="0" borderId="1" xfId="6" applyNumberFormat="1" applyFont="1" applyBorder="1"/>
    <xf numFmtId="0" fontId="7" fillId="0" borderId="1" xfId="0" applyFont="1" applyBorder="1" applyAlignment="1">
      <alignment wrapText="1"/>
    </xf>
    <xf numFmtId="10" fontId="0" fillId="0" borderId="1" xfId="6" applyNumberFormat="1" applyFont="1" applyBorder="1"/>
    <xf numFmtId="9" fontId="0" fillId="0" borderId="1" xfId="6" applyNumberFormat="1" applyFont="1" applyBorder="1"/>
    <xf numFmtId="169" fontId="0" fillId="0" borderId="0" xfId="0" applyNumberFormat="1"/>
    <xf numFmtId="0" fontId="8" fillId="0" borderId="0" xfId="0" applyFont="1" applyAlignment="1">
      <alignment vertical="top" wrapText="1"/>
    </xf>
    <xf numFmtId="0" fontId="8" fillId="0" borderId="0" xfId="0" applyFont="1" applyAlignment="1">
      <alignment vertical="top"/>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vertical="top" wrapText="1"/>
    </xf>
    <xf numFmtId="0" fontId="9" fillId="0" borderId="1" xfId="0" applyFont="1" applyBorder="1" applyAlignment="1">
      <alignment vertical="top"/>
    </xf>
    <xf numFmtId="169" fontId="9" fillId="0" borderId="1" xfId="0" applyNumberFormat="1" applyFont="1" applyBorder="1" applyAlignment="1">
      <alignment vertical="top"/>
    </xf>
    <xf numFmtId="165" fontId="9" fillId="0" borderId="1" xfId="1" applyFont="1" applyBorder="1" applyAlignment="1">
      <alignment vertical="top" wrapText="1"/>
    </xf>
    <xf numFmtId="0" fontId="9" fillId="0" borderId="1" xfId="0" applyFont="1" applyFill="1" applyBorder="1" applyAlignment="1">
      <alignment vertical="top" wrapText="1"/>
    </xf>
    <xf numFmtId="169" fontId="9" fillId="0" borderId="1" xfId="5" applyNumberFormat="1" applyFont="1" applyFill="1" applyBorder="1" applyAlignment="1">
      <alignment vertical="top"/>
    </xf>
    <xf numFmtId="171" fontId="9" fillId="0" borderId="1" xfId="0" applyNumberFormat="1" applyFont="1" applyBorder="1" applyAlignment="1">
      <alignment vertical="top" wrapText="1"/>
    </xf>
    <xf numFmtId="0" fontId="9" fillId="0" borderId="1" xfId="0" applyFont="1" applyFill="1" applyBorder="1" applyAlignment="1">
      <alignment horizontal="left" vertical="top" wrapText="1"/>
    </xf>
    <xf numFmtId="165" fontId="9" fillId="0" borderId="1" xfId="1" applyFont="1" applyFill="1" applyBorder="1" applyAlignment="1">
      <alignment vertical="top" wrapText="1"/>
    </xf>
    <xf numFmtId="164" fontId="9"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9" fillId="0" borderId="1" xfId="0" applyFont="1" applyFill="1" applyBorder="1" applyAlignment="1">
      <alignment vertical="top"/>
    </xf>
    <xf numFmtId="0" fontId="9" fillId="0" borderId="1" xfId="0" applyNumberFormat="1" applyFont="1" applyBorder="1" applyAlignment="1">
      <alignment vertical="top"/>
    </xf>
    <xf numFmtId="167" fontId="9" fillId="0" borderId="1" xfId="1" applyNumberFormat="1" applyFont="1" applyBorder="1" applyAlignment="1">
      <alignment vertical="top" wrapText="1"/>
    </xf>
    <xf numFmtId="0" fontId="9" fillId="0" borderId="1" xfId="5" applyFont="1" applyFill="1" applyBorder="1" applyAlignment="1">
      <alignment vertical="top" wrapText="1"/>
    </xf>
    <xf numFmtId="165" fontId="9" fillId="0" borderId="1" xfId="5" applyNumberFormat="1" applyFont="1" applyFill="1" applyBorder="1" applyAlignment="1">
      <alignment vertical="top" wrapText="1"/>
    </xf>
    <xf numFmtId="0" fontId="9" fillId="0" borderId="1" xfId="0" applyFont="1" applyBorder="1" applyAlignment="1">
      <alignment horizontal="left" vertical="top"/>
    </xf>
    <xf numFmtId="0" fontId="14" fillId="0" borderId="1" xfId="0" applyFont="1" applyBorder="1" applyAlignment="1">
      <alignment vertical="top" wrapText="1"/>
    </xf>
    <xf numFmtId="0" fontId="14" fillId="0" borderId="1" xfId="0" applyFont="1" applyBorder="1" applyAlignment="1">
      <alignment vertical="top"/>
    </xf>
    <xf numFmtId="0" fontId="9" fillId="0" borderId="1" xfId="0" applyFont="1" applyBorder="1" applyAlignment="1">
      <alignment horizontal="left" vertical="top" wrapText="1"/>
    </xf>
    <xf numFmtId="0" fontId="17" fillId="0" borderId="1" xfId="0" applyFont="1" applyBorder="1" applyAlignment="1">
      <alignment vertical="top" wrapText="1"/>
    </xf>
    <xf numFmtId="168" fontId="9" fillId="0" borderId="1" xfId="0" applyNumberFormat="1" applyFont="1" applyBorder="1" applyAlignment="1">
      <alignment vertical="top" wrapText="1"/>
    </xf>
    <xf numFmtId="169" fontId="9" fillId="0" borderId="1" xfId="0" applyNumberFormat="1" applyFont="1" applyBorder="1" applyAlignment="1">
      <alignment vertical="top" wrapText="1"/>
    </xf>
    <xf numFmtId="0" fontId="2" fillId="2" borderId="1" xfId="2" applyBorder="1" applyAlignment="1">
      <alignment vertical="top"/>
    </xf>
    <xf numFmtId="165" fontId="9" fillId="0" borderId="1" xfId="1" applyFont="1" applyBorder="1" applyAlignment="1">
      <alignment horizontal="right" vertical="top" wrapText="1"/>
    </xf>
    <xf numFmtId="165" fontId="9" fillId="0" borderId="1" xfId="1" applyFont="1" applyBorder="1" applyAlignment="1">
      <alignment horizontal="left" vertical="top" wrapText="1"/>
    </xf>
    <xf numFmtId="169" fontId="9" fillId="0" borderId="1" xfId="5" applyNumberFormat="1" applyFont="1" applyFill="1" applyBorder="1" applyAlignment="1">
      <alignment vertical="top" wrapText="1"/>
    </xf>
    <xf numFmtId="49" fontId="9" fillId="0" borderId="1" xfId="0" applyNumberFormat="1" applyFont="1" applyBorder="1" applyAlignment="1">
      <alignment horizontal="right" vertical="top"/>
    </xf>
    <xf numFmtId="165" fontId="9" fillId="0" borderId="1" xfId="5" applyNumberFormat="1" applyFont="1" applyFill="1" applyBorder="1" applyAlignment="1">
      <alignment horizontal="center" vertical="top" wrapText="1"/>
    </xf>
    <xf numFmtId="0" fontId="0" fillId="0" borderId="0" xfId="0" applyFont="1"/>
    <xf numFmtId="0" fontId="9" fillId="0" borderId="4" xfId="0" applyFont="1" applyFill="1" applyBorder="1" applyAlignment="1">
      <alignment vertical="top" wrapText="1"/>
    </xf>
    <xf numFmtId="169" fontId="9" fillId="0" borderId="4" xfId="0" applyNumberFormat="1" applyFont="1" applyFill="1" applyBorder="1" applyAlignment="1">
      <alignment vertical="top"/>
    </xf>
    <xf numFmtId="165" fontId="9" fillId="0" borderId="4" xfId="1" applyFont="1" applyFill="1" applyBorder="1" applyAlignment="1">
      <alignment vertical="top" wrapText="1"/>
    </xf>
    <xf numFmtId="0" fontId="19" fillId="0" borderId="0" xfId="0" applyFont="1" applyAlignment="1">
      <alignment vertical="top" wrapText="1"/>
    </xf>
    <xf numFmtId="0" fontId="20" fillId="0" borderId="1" xfId="0" applyFont="1" applyBorder="1" applyAlignment="1">
      <alignment vertical="top"/>
    </xf>
    <xf numFmtId="0" fontId="9" fillId="0" borderId="0" xfId="0" applyFont="1" applyAlignment="1">
      <alignment vertical="top"/>
    </xf>
    <xf numFmtId="172" fontId="9" fillId="0" borderId="1" xfId="7" applyNumberFormat="1" applyFont="1" applyBorder="1" applyAlignment="1">
      <alignment vertical="top" wrapText="1"/>
    </xf>
    <xf numFmtId="172" fontId="9" fillId="0" borderId="1" xfId="0" applyNumberFormat="1" applyFont="1" applyBorder="1" applyAlignment="1">
      <alignment vertical="top" wrapText="1"/>
    </xf>
    <xf numFmtId="173" fontId="9" fillId="0" borderId="1" xfId="1" applyNumberFormat="1" applyFont="1" applyBorder="1" applyAlignment="1">
      <alignment vertical="top" wrapText="1"/>
    </xf>
    <xf numFmtId="0" fontId="6" fillId="0" borderId="0" xfId="0" applyFont="1" applyBorder="1" applyAlignment="1">
      <alignment horizontal="left"/>
    </xf>
    <xf numFmtId="170" fontId="0" fillId="0" borderId="0" xfId="6" applyNumberFormat="1" applyFont="1" applyBorder="1"/>
    <xf numFmtId="9" fontId="0" fillId="0" borderId="0" xfId="6" applyNumberFormat="1" applyFont="1" applyBorder="1"/>
    <xf numFmtId="0" fontId="0" fillId="0" borderId="0" xfId="0" applyBorder="1" applyAlignment="1">
      <alignment horizontal="left"/>
    </xf>
    <xf numFmtId="10" fontId="0" fillId="0" borderId="0" xfId="6" applyNumberFormat="1" applyFont="1" applyBorder="1"/>
    <xf numFmtId="9" fontId="0" fillId="0" borderId="0" xfId="6" applyFont="1" applyBorder="1"/>
    <xf numFmtId="0" fontId="10" fillId="0" borderId="1" xfId="0" applyFont="1" applyBorder="1" applyAlignment="1">
      <alignment vertical="top" wrapText="1"/>
    </xf>
    <xf numFmtId="0" fontId="10" fillId="0" borderId="4" xfId="0" applyFont="1" applyFill="1" applyBorder="1" applyAlignment="1">
      <alignment vertical="top" wrapText="1"/>
    </xf>
    <xf numFmtId="169" fontId="14" fillId="0" borderId="1" xfId="5" applyNumberFormat="1" applyFont="1" applyFill="1" applyBorder="1" applyAlignment="1">
      <alignment vertical="top"/>
    </xf>
    <xf numFmtId="165" fontId="14" fillId="0" borderId="1" xfId="5" applyNumberFormat="1" applyFont="1" applyFill="1" applyBorder="1" applyAlignment="1">
      <alignment vertical="top" wrapText="1"/>
    </xf>
    <xf numFmtId="0" fontId="14" fillId="0" borderId="1" xfId="5" applyFont="1" applyFill="1" applyBorder="1" applyAlignment="1">
      <alignment vertical="top" wrapText="1"/>
    </xf>
    <xf numFmtId="0" fontId="9" fillId="10" borderId="1" xfId="0" applyFont="1" applyFill="1" applyBorder="1" applyAlignment="1">
      <alignment vertical="top" wrapText="1"/>
    </xf>
    <xf numFmtId="169" fontId="9" fillId="0" borderId="1" xfId="0" applyNumberFormat="1" applyFont="1" applyFill="1" applyBorder="1" applyAlignment="1">
      <alignment vertical="top"/>
    </xf>
    <xf numFmtId="0" fontId="5" fillId="10" borderId="0" xfId="0" applyFont="1" applyFill="1" applyAlignment="1">
      <alignment vertical="top"/>
    </xf>
    <xf numFmtId="165" fontId="22" fillId="0" borderId="1" xfId="1" applyFont="1" applyFill="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vertical="top"/>
    </xf>
    <xf numFmtId="0" fontId="23" fillId="0" borderId="1" xfId="0" applyFont="1" applyFill="1" applyBorder="1" applyAlignment="1">
      <alignment vertical="top"/>
    </xf>
    <xf numFmtId="0" fontId="23" fillId="0" borderId="1" xfId="0" applyFont="1" applyFill="1" applyBorder="1" applyAlignment="1">
      <alignment vertical="top" wrapText="1"/>
    </xf>
    <xf numFmtId="0" fontId="23" fillId="0" borderId="1" xfId="0" applyFont="1" applyBorder="1" applyAlignment="1">
      <alignment wrapText="1"/>
    </xf>
    <xf numFmtId="0" fontId="9" fillId="6" borderId="1" xfId="0" applyFont="1" applyFill="1" applyBorder="1" applyAlignment="1">
      <alignment vertical="top" wrapText="1"/>
    </xf>
    <xf numFmtId="0" fontId="23" fillId="6" borderId="1" xfId="0" applyFont="1" applyFill="1" applyBorder="1" applyAlignment="1">
      <alignment vertical="top" wrapText="1"/>
    </xf>
    <xf numFmtId="0" fontId="9" fillId="6" borderId="1" xfId="5" applyFont="1" applyFill="1" applyBorder="1" applyAlignment="1">
      <alignment vertical="top" wrapText="1"/>
    </xf>
    <xf numFmtId="0" fontId="14" fillId="6" borderId="1" xfId="0" applyFont="1" applyFill="1" applyBorder="1" applyAlignment="1">
      <alignment vertical="top" wrapText="1"/>
    </xf>
    <xf numFmtId="0" fontId="9" fillId="6" borderId="4" xfId="0" applyFont="1" applyFill="1" applyBorder="1" applyAlignment="1">
      <alignment vertical="top" wrapText="1"/>
    </xf>
    <xf numFmtId="0" fontId="15" fillId="0" borderId="1" xfId="0" applyFont="1" applyBorder="1" applyAlignment="1">
      <alignment vertical="top" wrapText="1"/>
    </xf>
    <xf numFmtId="0" fontId="21" fillId="0" borderId="0" xfId="0" applyFont="1" applyAlignment="1">
      <alignment vertical="top"/>
    </xf>
    <xf numFmtId="165" fontId="5" fillId="0" borderId="0" xfId="0" applyNumberFormat="1" applyFont="1" applyAlignment="1">
      <alignment vertical="top"/>
    </xf>
    <xf numFmtId="0" fontId="6" fillId="0" borderId="0" xfId="0" applyFont="1" applyFill="1" applyBorder="1"/>
    <xf numFmtId="0" fontId="6" fillId="0" borderId="5" xfId="0" applyFont="1" applyFill="1" applyBorder="1" applyAlignment="1">
      <alignment wrapText="1"/>
    </xf>
    <xf numFmtId="0" fontId="6" fillId="0" borderId="0" xfId="0" applyFont="1" applyAlignment="1">
      <alignment horizontal="center"/>
    </xf>
    <xf numFmtId="0" fontId="6" fillId="0" borderId="0" xfId="0" applyFont="1" applyFill="1" applyBorder="1" applyAlignment="1">
      <alignment wrapText="1"/>
    </xf>
    <xf numFmtId="165" fontId="0" fillId="0" borderId="0" xfId="1" applyFont="1" applyFill="1" applyBorder="1"/>
    <xf numFmtId="10" fontId="0" fillId="0" borderId="0" xfId="6" applyNumberFormat="1" applyFont="1" applyFill="1" applyBorder="1"/>
    <xf numFmtId="9" fontId="0" fillId="0" borderId="0" xfId="6" applyFont="1" applyFill="1" applyBorder="1"/>
    <xf numFmtId="0" fontId="0" fillId="0" borderId="0" xfId="0" applyBorder="1"/>
    <xf numFmtId="0" fontId="6" fillId="6" borderId="6" xfId="0" applyFont="1" applyFill="1" applyBorder="1"/>
    <xf numFmtId="0" fontId="6" fillId="6" borderId="7" xfId="0" applyFont="1" applyFill="1" applyBorder="1"/>
    <xf numFmtId="0" fontId="6" fillId="6" borderId="8" xfId="0" applyFont="1" applyFill="1" applyBorder="1"/>
    <xf numFmtId="0" fontId="0" fillId="0" borderId="9" xfId="0" applyFont="1" applyFill="1" applyBorder="1"/>
    <xf numFmtId="170" fontId="0" fillId="0" borderId="10" xfId="6" applyNumberFormat="1" applyFont="1" applyBorder="1"/>
    <xf numFmtId="0" fontId="6" fillId="0" borderId="11" xfId="0" applyFont="1" applyFill="1" applyBorder="1"/>
    <xf numFmtId="9" fontId="0" fillId="0" borderId="13" xfId="6" applyFont="1" applyBorder="1"/>
    <xf numFmtId="0" fontId="6" fillId="9" borderId="1" xfId="0" applyFont="1" applyFill="1" applyBorder="1" applyAlignment="1">
      <alignment wrapText="1"/>
    </xf>
    <xf numFmtId="0" fontId="6" fillId="9"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1" xfId="0" applyFont="1" applyFill="1" applyBorder="1"/>
    <xf numFmtId="9" fontId="6" fillId="9" borderId="1" xfId="0" applyNumberFormat="1" applyFont="1" applyFill="1" applyBorder="1"/>
    <xf numFmtId="165" fontId="6" fillId="9" borderId="1" xfId="0" applyNumberFormat="1" applyFont="1" applyFill="1" applyBorder="1"/>
    <xf numFmtId="0" fontId="10" fillId="0" borderId="0" xfId="0" applyFont="1"/>
    <xf numFmtId="0" fontId="10" fillId="0" borderId="1" xfId="0" applyFont="1" applyBorder="1" applyAlignment="1">
      <alignment vertical="top"/>
    </xf>
    <xf numFmtId="0" fontId="10" fillId="0" borderId="1" xfId="0" applyFont="1" applyFill="1" applyBorder="1" applyAlignment="1">
      <alignment vertical="top"/>
    </xf>
    <xf numFmtId="9" fontId="6" fillId="9" borderId="1" xfId="6" applyNumberFormat="1" applyFont="1" applyFill="1" applyBorder="1"/>
    <xf numFmtId="165" fontId="6" fillId="9" borderId="1" xfId="1" applyFont="1" applyFill="1" applyBorder="1"/>
    <xf numFmtId="9" fontId="6" fillId="9" borderId="1" xfId="6" applyFont="1" applyFill="1" applyBorder="1"/>
    <xf numFmtId="0" fontId="0" fillId="8" borderId="1" xfId="0" applyFill="1" applyBorder="1"/>
    <xf numFmtId="0" fontId="0" fillId="8" borderId="12" xfId="0" applyFill="1" applyBorder="1"/>
    <xf numFmtId="0" fontId="10" fillId="7" borderId="1" xfId="0" applyFont="1" applyFill="1" applyBorder="1" applyAlignment="1" applyProtection="1">
      <alignment horizontal="center" vertical="center" wrapText="1"/>
      <protection locked="0"/>
    </xf>
    <xf numFmtId="0" fontId="11" fillId="2" borderId="1" xfId="2" applyFont="1" applyBorder="1" applyAlignment="1" applyProtection="1">
      <alignment vertical="top"/>
      <protection locked="0"/>
    </xf>
    <xf numFmtId="0" fontId="12" fillId="4" borderId="1" xfId="4" applyFont="1" applyBorder="1" applyAlignment="1" applyProtection="1">
      <alignment vertical="top"/>
      <protection locked="0"/>
    </xf>
    <xf numFmtId="0" fontId="11" fillId="2" borderId="1" xfId="2" applyFont="1" applyBorder="1" applyAlignment="1" applyProtection="1">
      <alignment vertical="top" wrapText="1"/>
      <protection locked="0"/>
    </xf>
    <xf numFmtId="0" fontId="13" fillId="3" borderId="1" xfId="3" applyFont="1" applyBorder="1" applyAlignment="1" applyProtection="1">
      <alignment vertical="top"/>
      <protection locked="0"/>
    </xf>
    <xf numFmtId="166" fontId="11" fillId="2" borderId="1" xfId="2" applyNumberFormat="1" applyFont="1" applyBorder="1" applyAlignment="1" applyProtection="1">
      <alignment vertical="top" wrapText="1"/>
      <protection locked="0"/>
    </xf>
    <xf numFmtId="0" fontId="12" fillId="4" borderId="1" xfId="4" applyFont="1" applyBorder="1" applyAlignment="1" applyProtection="1">
      <alignment vertical="top" wrapText="1"/>
      <protection locked="0"/>
    </xf>
    <xf numFmtId="0" fontId="9" fillId="0" borderId="0" xfId="0" applyFont="1" applyAlignment="1" applyProtection="1">
      <alignment vertical="top"/>
      <protection locked="0"/>
    </xf>
    <xf numFmtId="0" fontId="9" fillId="11" borderId="1" xfId="0" applyFont="1" applyFill="1" applyBorder="1" applyAlignment="1">
      <alignment vertical="top" wrapText="1"/>
    </xf>
    <xf numFmtId="0" fontId="0" fillId="0" borderId="1" xfId="0" applyBorder="1" applyAlignment="1">
      <alignment vertical="top"/>
    </xf>
    <xf numFmtId="0" fontId="9" fillId="0" borderId="0" xfId="0" applyFont="1"/>
    <xf numFmtId="0" fontId="5" fillId="0" borderId="1" xfId="0" applyFont="1" applyBorder="1" applyAlignment="1">
      <alignment vertical="top" wrapText="1"/>
    </xf>
    <xf numFmtId="0" fontId="9" fillId="0" borderId="1" xfId="0" applyNumberFormat="1" applyFont="1" applyBorder="1" applyAlignment="1">
      <alignment vertical="top" wrapText="1"/>
    </xf>
    <xf numFmtId="0" fontId="9" fillId="0" borderId="1" xfId="0" applyNumberFormat="1" applyFont="1" applyFill="1" applyBorder="1" applyAlignment="1">
      <alignment vertical="top" wrapText="1"/>
    </xf>
    <xf numFmtId="171" fontId="10" fillId="7" borderId="1" xfId="0" applyNumberFormat="1" applyFont="1" applyFill="1" applyBorder="1" applyAlignment="1">
      <alignment horizontal="center" vertical="center" wrapText="1"/>
    </xf>
    <xf numFmtId="171" fontId="20" fillId="0" borderId="1" xfId="0" applyNumberFormat="1" applyFont="1" applyBorder="1" applyAlignment="1">
      <alignment vertical="top"/>
    </xf>
    <xf numFmtId="171" fontId="9" fillId="0" borderId="1" xfId="5" applyNumberFormat="1" applyFont="1" applyFill="1" applyBorder="1" applyAlignment="1">
      <alignment vertical="top"/>
    </xf>
    <xf numFmtId="171" fontId="9" fillId="0" borderId="1" xfId="0" applyNumberFormat="1" applyFont="1" applyBorder="1" applyAlignment="1">
      <alignment vertical="top"/>
    </xf>
    <xf numFmtId="171" fontId="0" fillId="0" borderId="1" xfId="0" applyNumberFormat="1" applyBorder="1" applyAlignment="1">
      <alignment vertical="top"/>
    </xf>
    <xf numFmtId="171" fontId="9" fillId="0" borderId="1" xfId="0" applyNumberFormat="1" applyFont="1" applyFill="1" applyBorder="1" applyAlignment="1">
      <alignment vertical="top" wrapText="1"/>
    </xf>
    <xf numFmtId="171" fontId="9" fillId="0" borderId="1" xfId="1" applyNumberFormat="1" applyFont="1" applyFill="1" applyBorder="1" applyAlignment="1">
      <alignment vertical="top" wrapText="1"/>
    </xf>
    <xf numFmtId="171" fontId="9" fillId="0" borderId="1" xfId="0" applyNumberFormat="1" applyFont="1" applyFill="1" applyBorder="1" applyAlignment="1">
      <alignment vertical="top"/>
    </xf>
    <xf numFmtId="171" fontId="14" fillId="0" borderId="1" xfId="5" applyNumberFormat="1" applyFont="1" applyFill="1" applyBorder="1" applyAlignment="1">
      <alignment vertical="top"/>
    </xf>
    <xf numFmtId="171" fontId="9" fillId="0" borderId="1" xfId="5" applyNumberFormat="1" applyFont="1" applyFill="1" applyBorder="1" applyAlignment="1">
      <alignment vertical="top" wrapText="1"/>
    </xf>
    <xf numFmtId="171" fontId="9" fillId="0" borderId="4" xfId="0" applyNumberFormat="1" applyFont="1" applyFill="1" applyBorder="1" applyAlignment="1">
      <alignment vertical="top"/>
    </xf>
    <xf numFmtId="171" fontId="8" fillId="0" borderId="0" xfId="0" applyNumberFormat="1" applyFont="1" applyAlignment="1">
      <alignment vertical="top"/>
    </xf>
    <xf numFmtId="0" fontId="9" fillId="0" borderId="1" xfId="0" applyFont="1" applyFill="1" applyBorder="1" applyAlignment="1">
      <alignment vertical="center" wrapText="1"/>
    </xf>
    <xf numFmtId="0" fontId="14" fillId="0" borderId="1" xfId="0" applyFont="1" applyFill="1" applyBorder="1" applyAlignment="1">
      <alignment horizontal="center" vertical="center" wrapText="1"/>
    </xf>
    <xf numFmtId="174"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xf>
    <xf numFmtId="165" fontId="9" fillId="0" borderId="14" xfId="1" applyFont="1" applyBorder="1" applyAlignment="1">
      <alignment vertical="top"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4"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right" vertical="center" wrapText="1"/>
    </xf>
    <xf numFmtId="0" fontId="14" fillId="0" borderId="0" xfId="0" applyFont="1" applyFill="1" applyBorder="1" applyAlignment="1">
      <alignment vertical="center" wrapText="1"/>
    </xf>
    <xf numFmtId="0" fontId="14" fillId="0" borderId="1" xfId="0" applyFont="1" applyFill="1" applyBorder="1" applyAlignment="1">
      <alignment vertical="center" wrapText="1"/>
    </xf>
    <xf numFmtId="171" fontId="14" fillId="0" borderId="1" xfId="0" applyNumberFormat="1" applyFont="1" applyFill="1" applyBorder="1" applyAlignment="1">
      <alignment vertical="center" wrapText="1"/>
    </xf>
    <xf numFmtId="0" fontId="9" fillId="0" borderId="1" xfId="0" applyFont="1" applyFill="1" applyBorder="1" applyAlignment="1" applyProtection="1">
      <alignment vertical="top" wrapText="1"/>
      <protection locked="0"/>
    </xf>
    <xf numFmtId="0" fontId="9" fillId="0" borderId="1" xfId="0" applyFont="1" applyBorder="1" applyAlignment="1" applyProtection="1">
      <alignment vertical="top"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Border="1" applyAlignment="1" applyProtection="1">
      <alignment vertical="top" wrapText="1"/>
      <protection locked="0"/>
    </xf>
    <xf numFmtId="0" fontId="9" fillId="0" borderId="4" xfId="0" applyFont="1" applyFill="1" applyBorder="1" applyAlignment="1" applyProtection="1">
      <alignment vertical="top" wrapText="1"/>
      <protection locked="0"/>
    </xf>
    <xf numFmtId="0" fontId="8" fillId="0" borderId="0" xfId="0" applyFont="1" applyAlignment="1" applyProtection="1">
      <alignment vertical="top" wrapText="1"/>
      <protection locked="0"/>
    </xf>
    <xf numFmtId="0" fontId="22" fillId="0" borderId="0" xfId="0" applyFont="1" applyFill="1" applyBorder="1" applyAlignment="1">
      <alignment vertical="center"/>
    </xf>
    <xf numFmtId="174" fontId="14" fillId="0" borderId="1" xfId="1" applyNumberFormat="1" applyFont="1" applyFill="1" applyBorder="1" applyAlignment="1">
      <alignment horizontal="center" vertical="center" wrapText="1"/>
    </xf>
    <xf numFmtId="0" fontId="9" fillId="0" borderId="1" xfId="0" applyNumberFormat="1" applyFont="1" applyFill="1" applyBorder="1" applyAlignment="1">
      <alignment vertical="center"/>
    </xf>
    <xf numFmtId="0" fontId="14" fillId="0" borderId="1" xfId="0" applyFont="1" applyFill="1" applyBorder="1" applyAlignment="1">
      <alignment vertical="center"/>
    </xf>
    <xf numFmtId="171" fontId="14" fillId="0" borderId="1" xfId="0" applyNumberFormat="1" applyFont="1" applyFill="1" applyBorder="1" applyAlignment="1">
      <alignment vertical="center"/>
    </xf>
    <xf numFmtId="0" fontId="29" fillId="0" borderId="1" xfId="0" applyFont="1" applyFill="1" applyBorder="1" applyAlignment="1">
      <alignment vertical="center" wrapText="1"/>
    </xf>
    <xf numFmtId="174" fontId="14" fillId="0" borderId="1" xfId="0" applyNumberFormat="1" applyFont="1" applyFill="1" applyBorder="1" applyAlignment="1">
      <alignment horizontal="center" vertical="center" wrapText="1"/>
    </xf>
    <xf numFmtId="43" fontId="23" fillId="0" borderId="1" xfId="7" applyFont="1" applyFill="1" applyBorder="1" applyAlignment="1">
      <alignment vertical="center" wrapText="1"/>
    </xf>
    <xf numFmtId="0" fontId="23" fillId="0" borderId="0" xfId="0" applyFont="1" applyFill="1" applyBorder="1" applyAlignment="1"/>
    <xf numFmtId="0" fontId="25" fillId="2" borderId="1" xfId="2" applyFont="1" applyBorder="1" applyAlignment="1">
      <alignment vertical="top" wrapText="1"/>
    </xf>
    <xf numFmtId="0" fontId="9" fillId="0" borderId="15" xfId="0" applyFont="1" applyFill="1" applyBorder="1" applyAlignment="1">
      <alignment vertical="center" wrapText="1"/>
    </xf>
    <xf numFmtId="0" fontId="14" fillId="0" borderId="14" xfId="0" applyFont="1" applyFill="1" applyBorder="1" applyAlignment="1">
      <alignment vertical="center" wrapText="1"/>
    </xf>
    <xf numFmtId="0" fontId="9" fillId="11" borderId="1" xfId="5" applyFont="1" applyFill="1" applyBorder="1" applyAlignment="1">
      <alignment vertical="top" wrapText="1"/>
    </xf>
    <xf numFmtId="0" fontId="10" fillId="0" borderId="1" xfId="5" applyFont="1" applyFill="1" applyBorder="1" applyAlignment="1">
      <alignment vertical="top" wrapText="1"/>
    </xf>
    <xf numFmtId="0" fontId="14" fillId="11" borderId="1" xfId="5" applyFont="1" applyFill="1" applyBorder="1" applyAlignment="1">
      <alignment vertical="top" wrapText="1"/>
    </xf>
    <xf numFmtId="0" fontId="9" fillId="0" borderId="1" xfId="0" applyFont="1" applyFill="1" applyBorder="1"/>
    <xf numFmtId="49" fontId="14" fillId="0" borderId="1" xfId="0" applyNumberFormat="1" applyFont="1" applyBorder="1" applyAlignment="1">
      <alignment vertical="top"/>
    </xf>
    <xf numFmtId="0" fontId="14" fillId="0" borderId="1" xfId="0" applyFont="1" applyFill="1" applyBorder="1" applyAlignment="1">
      <alignment vertical="top" wrapText="1"/>
    </xf>
    <xf numFmtId="0" fontId="14" fillId="0" borderId="1" xfId="0" applyFont="1" applyBorder="1" applyAlignment="1">
      <alignment wrapText="1"/>
    </xf>
    <xf numFmtId="174" fontId="26" fillId="0" borderId="1" xfId="1" applyNumberFormat="1" applyFont="1" applyFill="1" applyBorder="1" applyAlignment="1">
      <alignment horizontal="center" vertical="center" wrapText="1"/>
    </xf>
    <xf numFmtId="43" fontId="23" fillId="0" borderId="15" xfId="7" applyFont="1" applyFill="1" applyBorder="1" applyAlignment="1">
      <alignment vertical="center" wrapText="1"/>
    </xf>
    <xf numFmtId="0" fontId="26" fillId="0" borderId="1" xfId="0" applyNumberFormat="1" applyFont="1" applyFill="1" applyBorder="1" applyAlignment="1">
      <alignment vertical="center" wrapText="1"/>
    </xf>
    <xf numFmtId="0" fontId="22" fillId="0" borderId="15" xfId="0" applyNumberFormat="1" applyFont="1" applyFill="1" applyBorder="1" applyAlignment="1">
      <alignment horizontal="right" vertical="center"/>
    </xf>
    <xf numFmtId="0" fontId="26" fillId="0" borderId="1" xfId="0" applyNumberFormat="1" applyFont="1" applyFill="1" applyBorder="1" applyAlignment="1">
      <alignment vertical="center"/>
    </xf>
    <xf numFmtId="0" fontId="22" fillId="0" borderId="15" xfId="0" applyNumberFormat="1" applyFont="1" applyFill="1" applyBorder="1" applyAlignment="1">
      <alignment horizontal="center" vertical="center" wrapText="1"/>
    </xf>
    <xf numFmtId="175" fontId="9" fillId="0" borderId="1" xfId="0" applyNumberFormat="1" applyFont="1" applyBorder="1" applyAlignment="1">
      <alignment vertical="top" wrapText="1"/>
    </xf>
    <xf numFmtId="0" fontId="9" fillId="0" borderId="1" xfId="5" applyNumberFormat="1" applyFont="1" applyFill="1" applyBorder="1" applyAlignment="1">
      <alignment vertical="top" wrapText="1"/>
    </xf>
    <xf numFmtId="165" fontId="9" fillId="8" borderId="1" xfId="5" applyNumberFormat="1" applyFont="1" applyFill="1" applyBorder="1" applyAlignment="1">
      <alignment vertical="top" wrapText="1"/>
    </xf>
    <xf numFmtId="0" fontId="9" fillId="0" borderId="1" xfId="0" applyFont="1" applyBorder="1"/>
    <xf numFmtId="0" fontId="9" fillId="0" borderId="0" xfId="0" applyFont="1" applyBorder="1" applyAlignment="1">
      <alignment vertical="top" wrapText="1"/>
    </xf>
    <xf numFmtId="169" fontId="9" fillId="0" borderId="4" xfId="0" applyNumberFormat="1" applyFont="1" applyBorder="1" applyAlignment="1">
      <alignment vertical="top"/>
    </xf>
    <xf numFmtId="0" fontId="23" fillId="0" borderId="4" xfId="0" applyFont="1" applyBorder="1" applyAlignment="1">
      <alignment vertical="top" wrapText="1"/>
    </xf>
    <xf numFmtId="171" fontId="9" fillId="0" borderId="0" xfId="0" applyNumberFormat="1" applyFont="1" applyFill="1" applyBorder="1" applyAlignment="1">
      <alignment vertical="top"/>
    </xf>
    <xf numFmtId="165" fontId="9" fillId="0" borderId="0" xfId="1" applyFont="1" applyBorder="1" applyAlignment="1">
      <alignment vertical="top" wrapText="1"/>
    </xf>
    <xf numFmtId="0" fontId="6" fillId="0" borderId="3" xfId="0" applyFont="1" applyBorder="1" applyAlignment="1">
      <alignment horizontal="left"/>
    </xf>
    <xf numFmtId="0" fontId="0" fillId="0" borderId="3" xfId="0" applyBorder="1" applyAlignment="1">
      <alignment horizontal="left"/>
    </xf>
    <xf numFmtId="0" fontId="0" fillId="0" borderId="3" xfId="0" applyBorder="1" applyAlignment="1">
      <alignment horizontal="center"/>
    </xf>
  </cellXfs>
  <cellStyles count="8">
    <cellStyle name="Bad" xfId="3" builtinId="27"/>
    <cellStyle name="Comma" xfId="7" builtinId="3"/>
    <cellStyle name="Currency" xfId="1" builtinId="4"/>
    <cellStyle name="Good" xfId="2" builtinId="26"/>
    <cellStyle name="Neutral" xfId="4" builtinId="28"/>
    <cellStyle name="Normal" xfId="0" builtinId="0"/>
    <cellStyle name="Note" xfId="5" builtinId="10"/>
    <cellStyle name="Percent" xfId="6" builtinId="5"/>
  </cellStyles>
  <dxfs count="18">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FCC"/>
      <color rgb="FFFFE269"/>
      <color rgb="FFFFBA75"/>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 of Projects by International Development Partners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manualLayout>
          <c:layoutTarget val="inner"/>
          <c:xMode val="edge"/>
          <c:yMode val="edge"/>
          <c:x val="0.1386608506787145"/>
          <c:y val="5.4440677966101692E-2"/>
          <c:w val="0.84023072870019178"/>
          <c:h val="0.81206014502424484"/>
        </c:manualLayout>
      </c:layout>
      <c:barChart>
        <c:barDir val="bar"/>
        <c:grouping val="clustered"/>
        <c:varyColors val="0"/>
        <c:ser>
          <c:idx val="1"/>
          <c:order val="1"/>
          <c:tx>
            <c:strRef>
              <c:f>Analysis!$C$3</c:f>
              <c:strCache>
                <c:ptCount val="1"/>
                <c:pt idx="0">
                  <c:v>% of Qty</c:v>
                </c:pt>
              </c:strCache>
            </c:strRef>
          </c:tx>
          <c:spPr>
            <a:solidFill>
              <a:schemeClr val="accent2"/>
            </a:solidFill>
            <a:ln>
              <a:noFill/>
            </a:ln>
            <a:effectLst/>
          </c:spPr>
          <c:invertIfNegative val="0"/>
          <c:cat>
            <c:strRef>
              <c:extLst>
                <c:ext xmlns:c15="http://schemas.microsoft.com/office/drawing/2012/chart" uri="{02D57815-91ED-43cb-92C2-25804820EDAC}">
                  <c15:fullRef>
                    <c15:sqref>Analysis!$A$4:$A$34</c15:sqref>
                  </c15:fullRef>
                </c:ext>
              </c:extLst>
              <c:f>Analysis!$A$4:$A$33</c:f>
              <c:strCache>
                <c:ptCount val="30"/>
                <c:pt idx="0">
                  <c:v>CDB</c:v>
                </c:pt>
                <c:pt idx="1">
                  <c:v>CFTC</c:v>
                </c:pt>
                <c:pt idx="2">
                  <c:v>DFID</c:v>
                </c:pt>
                <c:pt idx="3">
                  <c:v>European Union</c:v>
                </c:pt>
                <c:pt idx="4">
                  <c:v>FAO</c:v>
                </c:pt>
                <c:pt idx="5">
                  <c:v>Federal Republic of Germany </c:v>
                </c:pt>
                <c:pt idx="6">
                  <c:v>GAC</c:v>
                </c:pt>
                <c:pt idx="7">
                  <c:v>GEF</c:v>
                </c:pt>
                <c:pt idx="8">
                  <c:v>GEF Small Grants</c:v>
                </c:pt>
                <c:pt idx="9">
                  <c:v>Global Fund</c:v>
                </c:pt>
                <c:pt idx="10">
                  <c:v>IAEA</c:v>
                </c:pt>
                <c:pt idx="11">
                  <c:v>IDB</c:v>
                </c:pt>
                <c:pt idx="12">
                  <c:v>Japan</c:v>
                </c:pt>
                <c:pt idx="13">
                  <c:v>Kingdom of Spain</c:v>
                </c:pt>
                <c:pt idx="14">
                  <c:v>Mexico</c:v>
                </c:pt>
                <c:pt idx="15">
                  <c:v>New Zealand</c:v>
                </c:pt>
                <c:pt idx="16">
                  <c:v>OAS</c:v>
                </c:pt>
                <c:pt idx="17">
                  <c:v>PAHO</c:v>
                </c:pt>
                <c:pt idx="18">
                  <c:v>People's Republic of China</c:v>
                </c:pt>
                <c:pt idx="19">
                  <c:v>Republic of Argentina </c:v>
                </c:pt>
                <c:pt idx="20">
                  <c:v>Republic of Korea</c:v>
                </c:pt>
                <c:pt idx="21">
                  <c:v>UNAIDS</c:v>
                </c:pt>
                <c:pt idx="22">
                  <c:v>UNDP</c:v>
                </c:pt>
                <c:pt idx="23">
                  <c:v>UNEP</c:v>
                </c:pt>
                <c:pt idx="24">
                  <c:v>UNESCO</c:v>
                </c:pt>
                <c:pt idx="25">
                  <c:v>UNFPA</c:v>
                </c:pt>
                <c:pt idx="26">
                  <c:v>UN Women</c:v>
                </c:pt>
                <c:pt idx="27">
                  <c:v>UNICEF</c:v>
                </c:pt>
                <c:pt idx="28">
                  <c:v>USAID</c:v>
                </c:pt>
                <c:pt idx="29">
                  <c:v>World Bank</c:v>
                </c:pt>
              </c:strCache>
            </c:strRef>
          </c:cat>
          <c:val>
            <c:numRef>
              <c:extLst>
                <c:ext xmlns:c15="http://schemas.microsoft.com/office/drawing/2012/chart" uri="{02D57815-91ED-43cb-92C2-25804820EDAC}">
                  <c15:fullRef>
                    <c15:sqref>Analysis!$C$4:$C$34</c15:sqref>
                  </c15:fullRef>
                </c:ext>
              </c:extLst>
              <c:f>Analysis!$C$4:$C$33</c:f>
              <c:numCache>
                <c:formatCode>0.00%</c:formatCode>
                <c:ptCount val="30"/>
                <c:pt idx="0">
                  <c:v>2.7777777777777776E-2</c:v>
                </c:pt>
                <c:pt idx="1">
                  <c:v>2.3148148148148147E-2</c:v>
                </c:pt>
                <c:pt idx="2">
                  <c:v>3.2407407407407406E-2</c:v>
                </c:pt>
                <c:pt idx="3">
                  <c:v>6.4814814814814811E-2</c:v>
                </c:pt>
                <c:pt idx="4">
                  <c:v>1.3888888888888888E-2</c:v>
                </c:pt>
                <c:pt idx="5">
                  <c:v>4.6296296296296294E-3</c:v>
                </c:pt>
                <c:pt idx="6">
                  <c:v>8.3333333333333329E-2</c:v>
                </c:pt>
                <c:pt idx="7">
                  <c:v>5.0925925925925923E-2</c:v>
                </c:pt>
                <c:pt idx="8">
                  <c:v>4.1666666666666664E-2</c:v>
                </c:pt>
                <c:pt idx="9">
                  <c:v>9.2592592592592587E-3</c:v>
                </c:pt>
                <c:pt idx="10">
                  <c:v>1.8518518518518517E-2</c:v>
                </c:pt>
                <c:pt idx="11">
                  <c:v>0.19907407407407407</c:v>
                </c:pt>
                <c:pt idx="12">
                  <c:v>2.7777777777777776E-2</c:v>
                </c:pt>
                <c:pt idx="13">
                  <c:v>4.6296296296296294E-3</c:v>
                </c:pt>
                <c:pt idx="14">
                  <c:v>4.6296296296296294E-3</c:v>
                </c:pt>
                <c:pt idx="15">
                  <c:v>0</c:v>
                </c:pt>
                <c:pt idx="16">
                  <c:v>1.3888888888888888E-2</c:v>
                </c:pt>
                <c:pt idx="17">
                  <c:v>1.3888888888888888E-2</c:v>
                </c:pt>
                <c:pt idx="18">
                  <c:v>3.7037037037037035E-2</c:v>
                </c:pt>
                <c:pt idx="19">
                  <c:v>0</c:v>
                </c:pt>
                <c:pt idx="20">
                  <c:v>9.2592592592592587E-3</c:v>
                </c:pt>
                <c:pt idx="21">
                  <c:v>4.6296296296296294E-3</c:v>
                </c:pt>
                <c:pt idx="22">
                  <c:v>6.0185185185185182E-2</c:v>
                </c:pt>
                <c:pt idx="23">
                  <c:v>6.4814814814814811E-2</c:v>
                </c:pt>
                <c:pt idx="24">
                  <c:v>4.6296296296296294E-3</c:v>
                </c:pt>
                <c:pt idx="25">
                  <c:v>9.2592592592592587E-3</c:v>
                </c:pt>
                <c:pt idx="26">
                  <c:v>9.2592592592592587E-3</c:v>
                </c:pt>
                <c:pt idx="27">
                  <c:v>5.0925925925925923E-2</c:v>
                </c:pt>
                <c:pt idx="28">
                  <c:v>7.407407407407407E-2</c:v>
                </c:pt>
                <c:pt idx="29">
                  <c:v>4.1666666666666664E-2</c:v>
                </c:pt>
              </c:numCache>
            </c:numRef>
          </c:val>
          <c:extLst>
            <c:ext xmlns:c16="http://schemas.microsoft.com/office/drawing/2014/chart" uri="{C3380CC4-5D6E-409C-BE32-E72D297353CC}">
              <c16:uniqueId val="{00000001-8295-4177-90F3-D080B807A257}"/>
            </c:ext>
          </c:extLst>
        </c:ser>
        <c:dLbls>
          <c:showLegendKey val="0"/>
          <c:showVal val="0"/>
          <c:showCatName val="0"/>
          <c:showSerName val="0"/>
          <c:showPercent val="0"/>
          <c:showBubbleSize val="0"/>
        </c:dLbls>
        <c:gapWidth val="182"/>
        <c:axId val="272955312"/>
        <c:axId val="272956560"/>
        <c:extLst>
          <c:ext xmlns:c15="http://schemas.microsoft.com/office/drawing/2012/chart" uri="{02D57815-91ED-43cb-92C2-25804820EDAC}">
            <c15:filteredBarSeries>
              <c15:ser>
                <c:idx val="0"/>
                <c:order val="0"/>
                <c:tx>
                  <c:strRef>
                    <c:extLst>
                      <c:ext uri="{02D57815-91ED-43cb-92C2-25804820EDAC}">
                        <c15:formulaRef>
                          <c15:sqref>Analysis!$B$3</c15:sqref>
                        </c15:formulaRef>
                      </c:ext>
                    </c:extLst>
                    <c:strCache>
                      <c:ptCount val="1"/>
                      <c:pt idx="0">
                        <c:v>No. of Projects</c:v>
                      </c:pt>
                    </c:strCache>
                  </c:strRef>
                </c:tx>
                <c:spPr>
                  <a:solidFill>
                    <a:schemeClr val="accent1"/>
                  </a:solidFill>
                  <a:ln>
                    <a:noFill/>
                  </a:ln>
                  <a:effectLst/>
                </c:spPr>
                <c:invertIfNegative val="0"/>
                <c:cat>
                  <c:strRef>
                    <c:extLst>
                      <c:ext uri="{02D57815-91ED-43cb-92C2-25804820EDAC}">
                        <c15:fullRef>
                          <c15:sqref>Analysis!$A$4:$A$34</c15:sqref>
                        </c15:fullRef>
                        <c15:formulaRef>
                          <c15:sqref>Analysis!$A$4:$A$33</c15:sqref>
                        </c15:formulaRef>
                      </c:ext>
                    </c:extLst>
                    <c:strCache>
                      <c:ptCount val="30"/>
                      <c:pt idx="0">
                        <c:v>CDB</c:v>
                      </c:pt>
                      <c:pt idx="1">
                        <c:v>CFTC</c:v>
                      </c:pt>
                      <c:pt idx="2">
                        <c:v>DFID</c:v>
                      </c:pt>
                      <c:pt idx="3">
                        <c:v>European Union</c:v>
                      </c:pt>
                      <c:pt idx="4">
                        <c:v>FAO</c:v>
                      </c:pt>
                      <c:pt idx="5">
                        <c:v>Federal Republic of Germany </c:v>
                      </c:pt>
                      <c:pt idx="6">
                        <c:v>GAC</c:v>
                      </c:pt>
                      <c:pt idx="7">
                        <c:v>GEF</c:v>
                      </c:pt>
                      <c:pt idx="8">
                        <c:v>GEF Small Grants</c:v>
                      </c:pt>
                      <c:pt idx="9">
                        <c:v>Global Fund</c:v>
                      </c:pt>
                      <c:pt idx="10">
                        <c:v>IAEA</c:v>
                      </c:pt>
                      <c:pt idx="11">
                        <c:v>IDB</c:v>
                      </c:pt>
                      <c:pt idx="12">
                        <c:v>Japan</c:v>
                      </c:pt>
                      <c:pt idx="13">
                        <c:v>Kingdom of Spain</c:v>
                      </c:pt>
                      <c:pt idx="14">
                        <c:v>Mexico</c:v>
                      </c:pt>
                      <c:pt idx="15">
                        <c:v>New Zealand</c:v>
                      </c:pt>
                      <c:pt idx="16">
                        <c:v>OAS</c:v>
                      </c:pt>
                      <c:pt idx="17">
                        <c:v>PAHO</c:v>
                      </c:pt>
                      <c:pt idx="18">
                        <c:v>People's Republic of China</c:v>
                      </c:pt>
                      <c:pt idx="19">
                        <c:v>Republic of Argentina </c:v>
                      </c:pt>
                      <c:pt idx="20">
                        <c:v>Republic of Korea</c:v>
                      </c:pt>
                      <c:pt idx="21">
                        <c:v>UNAIDS</c:v>
                      </c:pt>
                      <c:pt idx="22">
                        <c:v>UNDP</c:v>
                      </c:pt>
                      <c:pt idx="23">
                        <c:v>UNEP</c:v>
                      </c:pt>
                      <c:pt idx="24">
                        <c:v>UNESCO</c:v>
                      </c:pt>
                      <c:pt idx="25">
                        <c:v>UNFPA</c:v>
                      </c:pt>
                      <c:pt idx="26">
                        <c:v>UN Women</c:v>
                      </c:pt>
                      <c:pt idx="27">
                        <c:v>UNICEF</c:v>
                      </c:pt>
                      <c:pt idx="28">
                        <c:v>USAID</c:v>
                      </c:pt>
                      <c:pt idx="29">
                        <c:v>World Bank</c:v>
                      </c:pt>
                    </c:strCache>
                  </c:strRef>
                </c:cat>
                <c:val>
                  <c:numRef>
                    <c:extLst>
                      <c:ext uri="{02D57815-91ED-43cb-92C2-25804820EDAC}">
                        <c15:fullRef>
                          <c15:sqref>Analysis!$B$4:$B$34</c15:sqref>
                        </c15:fullRef>
                        <c15:formulaRef>
                          <c15:sqref>Analysis!$B$4:$B$33</c15:sqref>
                        </c15:formulaRef>
                      </c:ext>
                    </c:extLst>
                    <c:numCache>
                      <c:formatCode>General</c:formatCode>
                      <c:ptCount val="30"/>
                      <c:pt idx="0">
                        <c:v>6</c:v>
                      </c:pt>
                      <c:pt idx="1">
                        <c:v>5</c:v>
                      </c:pt>
                      <c:pt idx="2">
                        <c:v>7</c:v>
                      </c:pt>
                      <c:pt idx="3">
                        <c:v>14</c:v>
                      </c:pt>
                      <c:pt idx="4">
                        <c:v>3</c:v>
                      </c:pt>
                      <c:pt idx="5">
                        <c:v>1</c:v>
                      </c:pt>
                      <c:pt idx="6">
                        <c:v>18</c:v>
                      </c:pt>
                      <c:pt idx="7">
                        <c:v>11</c:v>
                      </c:pt>
                      <c:pt idx="8">
                        <c:v>9</c:v>
                      </c:pt>
                      <c:pt idx="9">
                        <c:v>2</c:v>
                      </c:pt>
                      <c:pt idx="10">
                        <c:v>4</c:v>
                      </c:pt>
                      <c:pt idx="11">
                        <c:v>43</c:v>
                      </c:pt>
                      <c:pt idx="12">
                        <c:v>6</c:v>
                      </c:pt>
                      <c:pt idx="13">
                        <c:v>1</c:v>
                      </c:pt>
                      <c:pt idx="14">
                        <c:v>1</c:v>
                      </c:pt>
                      <c:pt idx="15">
                        <c:v>0</c:v>
                      </c:pt>
                      <c:pt idx="16">
                        <c:v>3</c:v>
                      </c:pt>
                      <c:pt idx="17">
                        <c:v>3</c:v>
                      </c:pt>
                      <c:pt idx="18">
                        <c:v>8</c:v>
                      </c:pt>
                      <c:pt idx="19">
                        <c:v>0</c:v>
                      </c:pt>
                      <c:pt idx="20">
                        <c:v>2</c:v>
                      </c:pt>
                      <c:pt idx="21">
                        <c:v>1</c:v>
                      </c:pt>
                      <c:pt idx="22">
                        <c:v>13</c:v>
                      </c:pt>
                      <c:pt idx="23">
                        <c:v>14</c:v>
                      </c:pt>
                      <c:pt idx="24">
                        <c:v>1</c:v>
                      </c:pt>
                      <c:pt idx="25">
                        <c:v>2</c:v>
                      </c:pt>
                      <c:pt idx="26">
                        <c:v>2</c:v>
                      </c:pt>
                      <c:pt idx="27">
                        <c:v>11</c:v>
                      </c:pt>
                      <c:pt idx="28">
                        <c:v>16</c:v>
                      </c:pt>
                      <c:pt idx="29">
                        <c:v>9</c:v>
                      </c:pt>
                    </c:numCache>
                  </c:numRef>
                </c:val>
                <c:extLst>
                  <c:ext xmlns:c16="http://schemas.microsoft.com/office/drawing/2014/chart" uri="{C3380CC4-5D6E-409C-BE32-E72D297353CC}">
                    <c16:uniqueId val="{00000000-8295-4177-90F3-D080B807A25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Analysis!$D$3</c15:sqref>
                        </c15:formulaRef>
                      </c:ext>
                    </c:extLst>
                    <c:strCache>
                      <c:ptCount val="1"/>
                      <c:pt idx="0">
                        <c:v>Value of IDP  Resources         (USD Millions)</c:v>
                      </c:pt>
                    </c:strCache>
                  </c:strRef>
                </c:tx>
                <c:spPr>
                  <a:solidFill>
                    <a:schemeClr val="accent3"/>
                  </a:solidFill>
                  <a:ln>
                    <a:noFill/>
                  </a:ln>
                  <a:effectLst/>
                </c:spPr>
                <c:invertIfNegative val="0"/>
                <c:cat>
                  <c:strRef>
                    <c:extLst>
                      <c:ext xmlns:c15="http://schemas.microsoft.com/office/drawing/2012/chart" uri="{02D57815-91ED-43cb-92C2-25804820EDAC}">
                        <c15:fullRef>
                          <c15:sqref>Analysis!$A$4:$A$34</c15:sqref>
                        </c15:fullRef>
                        <c15:formulaRef>
                          <c15:sqref>Analysis!$A$4:$A$33</c15:sqref>
                        </c15:formulaRef>
                      </c:ext>
                    </c:extLst>
                    <c:strCache>
                      <c:ptCount val="30"/>
                      <c:pt idx="0">
                        <c:v>CDB</c:v>
                      </c:pt>
                      <c:pt idx="1">
                        <c:v>CFTC</c:v>
                      </c:pt>
                      <c:pt idx="2">
                        <c:v>DFID</c:v>
                      </c:pt>
                      <c:pt idx="3">
                        <c:v>European Union</c:v>
                      </c:pt>
                      <c:pt idx="4">
                        <c:v>FAO</c:v>
                      </c:pt>
                      <c:pt idx="5">
                        <c:v>Federal Republic of Germany </c:v>
                      </c:pt>
                      <c:pt idx="6">
                        <c:v>GAC</c:v>
                      </c:pt>
                      <c:pt idx="7">
                        <c:v>GEF</c:v>
                      </c:pt>
                      <c:pt idx="8">
                        <c:v>GEF Small Grants</c:v>
                      </c:pt>
                      <c:pt idx="9">
                        <c:v>Global Fund</c:v>
                      </c:pt>
                      <c:pt idx="10">
                        <c:v>IAEA</c:v>
                      </c:pt>
                      <c:pt idx="11">
                        <c:v>IDB</c:v>
                      </c:pt>
                      <c:pt idx="12">
                        <c:v>Japan</c:v>
                      </c:pt>
                      <c:pt idx="13">
                        <c:v>Kingdom of Spain</c:v>
                      </c:pt>
                      <c:pt idx="14">
                        <c:v>Mexico</c:v>
                      </c:pt>
                      <c:pt idx="15">
                        <c:v>New Zealand</c:v>
                      </c:pt>
                      <c:pt idx="16">
                        <c:v>OAS</c:v>
                      </c:pt>
                      <c:pt idx="17">
                        <c:v>PAHO</c:v>
                      </c:pt>
                      <c:pt idx="18">
                        <c:v>People's Republic of China</c:v>
                      </c:pt>
                      <c:pt idx="19">
                        <c:v>Republic of Argentina </c:v>
                      </c:pt>
                      <c:pt idx="20">
                        <c:v>Republic of Korea</c:v>
                      </c:pt>
                      <c:pt idx="21">
                        <c:v>UNAIDS</c:v>
                      </c:pt>
                      <c:pt idx="22">
                        <c:v>UNDP</c:v>
                      </c:pt>
                      <c:pt idx="23">
                        <c:v>UNEP</c:v>
                      </c:pt>
                      <c:pt idx="24">
                        <c:v>UNESCO</c:v>
                      </c:pt>
                      <c:pt idx="25">
                        <c:v>UNFPA</c:v>
                      </c:pt>
                      <c:pt idx="26">
                        <c:v>UN Women</c:v>
                      </c:pt>
                      <c:pt idx="27">
                        <c:v>UNICEF</c:v>
                      </c:pt>
                      <c:pt idx="28">
                        <c:v>USAID</c:v>
                      </c:pt>
                      <c:pt idx="29">
                        <c:v>World Bank</c:v>
                      </c:pt>
                    </c:strCache>
                  </c:strRef>
                </c:cat>
                <c:val>
                  <c:numRef>
                    <c:extLst>
                      <c:ext xmlns:c15="http://schemas.microsoft.com/office/drawing/2012/chart" uri="{02D57815-91ED-43cb-92C2-25804820EDAC}">
                        <c15:fullRef>
                          <c15:sqref>Analysis!$D$4:$D$34</c15:sqref>
                        </c15:fullRef>
                        <c15:formulaRef>
                          <c15:sqref>Analysis!$D$4:$D$33</c15:sqref>
                        </c15:formulaRef>
                      </c:ext>
                    </c:extLst>
                    <c:numCache>
                      <c:formatCode>_("$"* #,##0.00_);_("$"* \(#,##0.00\);_("$"* "-"??_);_(@_)</c:formatCode>
                      <c:ptCount val="30"/>
                      <c:pt idx="0">
                        <c:v>9.4400000000000013</c:v>
                      </c:pt>
                      <c:pt idx="1">
                        <c:v>0.38999999999999996</c:v>
                      </c:pt>
                      <c:pt idx="2">
                        <c:v>76.25</c:v>
                      </c:pt>
                      <c:pt idx="3">
                        <c:v>146.63999999999999</c:v>
                      </c:pt>
                      <c:pt idx="4">
                        <c:v>0.3</c:v>
                      </c:pt>
                      <c:pt idx="5">
                        <c:v>0.3</c:v>
                      </c:pt>
                      <c:pt idx="6">
                        <c:v>66.5</c:v>
                      </c:pt>
                      <c:pt idx="7">
                        <c:v>0.5</c:v>
                      </c:pt>
                      <c:pt idx="8">
                        <c:v>0.61299999999999999</c:v>
                      </c:pt>
                      <c:pt idx="9">
                        <c:v>17.05</c:v>
                      </c:pt>
                      <c:pt idx="10">
                        <c:v>1.26</c:v>
                      </c:pt>
                      <c:pt idx="11">
                        <c:v>716.33</c:v>
                      </c:pt>
                      <c:pt idx="12">
                        <c:v>32.270000000000003</c:v>
                      </c:pt>
                      <c:pt idx="13">
                        <c:v>0</c:v>
                      </c:pt>
                      <c:pt idx="14">
                        <c:v>0.04</c:v>
                      </c:pt>
                      <c:pt idx="15">
                        <c:v>0</c:v>
                      </c:pt>
                      <c:pt idx="16">
                        <c:v>4.54</c:v>
                      </c:pt>
                      <c:pt idx="17">
                        <c:v>0.59000000000000008</c:v>
                      </c:pt>
                      <c:pt idx="18">
                        <c:v>725.1</c:v>
                      </c:pt>
                      <c:pt idx="19">
                        <c:v>0</c:v>
                      </c:pt>
                      <c:pt idx="20">
                        <c:v>1.6</c:v>
                      </c:pt>
                      <c:pt idx="21">
                        <c:v>0</c:v>
                      </c:pt>
                      <c:pt idx="22">
                        <c:v>16.303000000000001</c:v>
                      </c:pt>
                      <c:pt idx="23">
                        <c:v>7.75</c:v>
                      </c:pt>
                      <c:pt idx="24">
                        <c:v>0.03</c:v>
                      </c:pt>
                      <c:pt idx="25">
                        <c:v>0</c:v>
                      </c:pt>
                      <c:pt idx="26">
                        <c:v>0.13</c:v>
                      </c:pt>
                      <c:pt idx="27">
                        <c:v>2.78</c:v>
                      </c:pt>
                      <c:pt idx="28">
                        <c:v>87.77</c:v>
                      </c:pt>
                      <c:pt idx="29">
                        <c:v>215.60000000000002</c:v>
                      </c:pt>
                    </c:numCache>
                  </c:numRef>
                </c:val>
                <c:extLst xmlns:c15="http://schemas.microsoft.com/office/drawing/2012/chart">
                  <c:ext xmlns:c16="http://schemas.microsoft.com/office/drawing/2014/chart" uri="{C3380CC4-5D6E-409C-BE32-E72D297353CC}">
                    <c16:uniqueId val="{00000002-8295-4177-90F3-D080B807A25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Analysis!$E$3</c15:sqref>
                        </c15:formulaRef>
                      </c:ext>
                    </c:extLst>
                    <c:strCache>
                      <c:ptCount val="1"/>
                      <c:pt idx="0">
                        <c:v>% of Value</c:v>
                      </c:pt>
                    </c:strCache>
                  </c:strRef>
                </c:tx>
                <c:spPr>
                  <a:solidFill>
                    <a:schemeClr val="accent4"/>
                  </a:solidFill>
                  <a:ln>
                    <a:noFill/>
                  </a:ln>
                  <a:effectLst/>
                </c:spPr>
                <c:invertIfNegative val="0"/>
                <c:cat>
                  <c:strRef>
                    <c:extLst>
                      <c:ext xmlns:c15="http://schemas.microsoft.com/office/drawing/2012/chart" uri="{02D57815-91ED-43cb-92C2-25804820EDAC}">
                        <c15:fullRef>
                          <c15:sqref>Analysis!$A$4:$A$34</c15:sqref>
                        </c15:fullRef>
                        <c15:formulaRef>
                          <c15:sqref>Analysis!$A$4:$A$33</c15:sqref>
                        </c15:formulaRef>
                      </c:ext>
                    </c:extLst>
                    <c:strCache>
                      <c:ptCount val="30"/>
                      <c:pt idx="0">
                        <c:v>CDB</c:v>
                      </c:pt>
                      <c:pt idx="1">
                        <c:v>CFTC</c:v>
                      </c:pt>
                      <c:pt idx="2">
                        <c:v>DFID</c:v>
                      </c:pt>
                      <c:pt idx="3">
                        <c:v>European Union</c:v>
                      </c:pt>
                      <c:pt idx="4">
                        <c:v>FAO</c:v>
                      </c:pt>
                      <c:pt idx="5">
                        <c:v>Federal Republic of Germany </c:v>
                      </c:pt>
                      <c:pt idx="6">
                        <c:v>GAC</c:v>
                      </c:pt>
                      <c:pt idx="7">
                        <c:v>GEF</c:v>
                      </c:pt>
                      <c:pt idx="8">
                        <c:v>GEF Small Grants</c:v>
                      </c:pt>
                      <c:pt idx="9">
                        <c:v>Global Fund</c:v>
                      </c:pt>
                      <c:pt idx="10">
                        <c:v>IAEA</c:v>
                      </c:pt>
                      <c:pt idx="11">
                        <c:v>IDB</c:v>
                      </c:pt>
                      <c:pt idx="12">
                        <c:v>Japan</c:v>
                      </c:pt>
                      <c:pt idx="13">
                        <c:v>Kingdom of Spain</c:v>
                      </c:pt>
                      <c:pt idx="14">
                        <c:v>Mexico</c:v>
                      </c:pt>
                      <c:pt idx="15">
                        <c:v>New Zealand</c:v>
                      </c:pt>
                      <c:pt idx="16">
                        <c:v>OAS</c:v>
                      </c:pt>
                      <c:pt idx="17">
                        <c:v>PAHO</c:v>
                      </c:pt>
                      <c:pt idx="18">
                        <c:v>People's Republic of China</c:v>
                      </c:pt>
                      <c:pt idx="19">
                        <c:v>Republic of Argentina </c:v>
                      </c:pt>
                      <c:pt idx="20">
                        <c:v>Republic of Korea</c:v>
                      </c:pt>
                      <c:pt idx="21">
                        <c:v>UNAIDS</c:v>
                      </c:pt>
                      <c:pt idx="22">
                        <c:v>UNDP</c:v>
                      </c:pt>
                      <c:pt idx="23">
                        <c:v>UNEP</c:v>
                      </c:pt>
                      <c:pt idx="24">
                        <c:v>UNESCO</c:v>
                      </c:pt>
                      <c:pt idx="25">
                        <c:v>UNFPA</c:v>
                      </c:pt>
                      <c:pt idx="26">
                        <c:v>UN Women</c:v>
                      </c:pt>
                      <c:pt idx="27">
                        <c:v>UNICEF</c:v>
                      </c:pt>
                      <c:pt idx="28">
                        <c:v>USAID</c:v>
                      </c:pt>
                      <c:pt idx="29">
                        <c:v>World Bank</c:v>
                      </c:pt>
                    </c:strCache>
                  </c:strRef>
                </c:cat>
                <c:val>
                  <c:numRef>
                    <c:extLst>
                      <c:ext xmlns:c15="http://schemas.microsoft.com/office/drawing/2012/chart" uri="{02D57815-91ED-43cb-92C2-25804820EDAC}">
                        <c15:fullRef>
                          <c15:sqref>Analysis!$E$4:$E$34</c15:sqref>
                        </c15:fullRef>
                        <c15:formulaRef>
                          <c15:sqref>Analysis!$E$4:$E$33</c15:sqref>
                        </c15:formulaRef>
                      </c:ext>
                    </c:extLst>
                    <c:numCache>
                      <c:formatCode>0.0%</c:formatCode>
                      <c:ptCount val="30"/>
                      <c:pt idx="0">
                        <c:v>4.4317667538623044E-3</c:v>
                      </c:pt>
                      <c:pt idx="1">
                        <c:v>1.8309205868710787E-4</c:v>
                      </c:pt>
                      <c:pt idx="2">
                        <c:v>3.5796844807415323E-2</c:v>
                      </c:pt>
                      <c:pt idx="3">
                        <c:v>6.8842614066352559E-2</c:v>
                      </c:pt>
                      <c:pt idx="4">
                        <c:v>1.4084004514392914E-4</c:v>
                      </c:pt>
                      <c:pt idx="5">
                        <c:v>1.4084004514392914E-4</c:v>
                      </c:pt>
                      <c:pt idx="6">
                        <c:v>3.1219543340237625E-2</c:v>
                      </c:pt>
                      <c:pt idx="7">
                        <c:v>2.3473340857321524E-4</c:v>
                      </c:pt>
                      <c:pt idx="8">
                        <c:v>2.8778315891076189E-4</c:v>
                      </c:pt>
                      <c:pt idx="9">
                        <c:v>8.004409232346639E-3</c:v>
                      </c:pt>
                      <c:pt idx="10">
                        <c:v>5.9152818960450237E-4</c:v>
                      </c:pt>
                      <c:pt idx="11">
                        <c:v>0.33629316512650254</c:v>
                      </c:pt>
                      <c:pt idx="12">
                        <c:v>1.5149694189315312E-2</c:v>
                      </c:pt>
                      <c:pt idx="13">
                        <c:v>0</c:v>
                      </c:pt>
                      <c:pt idx="14">
                        <c:v>1.8778672685857218E-5</c:v>
                      </c:pt>
                      <c:pt idx="15">
                        <c:v>0</c:v>
                      </c:pt>
                      <c:pt idx="16">
                        <c:v>2.1313793498447943E-3</c:v>
                      </c:pt>
                      <c:pt idx="17">
                        <c:v>2.7698542211639402E-4</c:v>
                      </c:pt>
                      <c:pt idx="18">
                        <c:v>0.34041038911287674</c:v>
                      </c:pt>
                      <c:pt idx="19">
                        <c:v>0</c:v>
                      </c:pt>
                      <c:pt idx="20">
                        <c:v>7.511469074342888E-4</c:v>
                      </c:pt>
                      <c:pt idx="21">
                        <c:v>0</c:v>
                      </c:pt>
                      <c:pt idx="22">
                        <c:v>7.6537175199382556E-3</c:v>
                      </c:pt>
                      <c:pt idx="23">
                        <c:v>3.6383678328848362E-3</c:v>
                      </c:pt>
                      <c:pt idx="24">
                        <c:v>1.4084004514392913E-5</c:v>
                      </c:pt>
                      <c:pt idx="25">
                        <c:v>0</c:v>
                      </c:pt>
                      <c:pt idx="26">
                        <c:v>6.1030686229035961E-5</c:v>
                      </c:pt>
                      <c:pt idx="27">
                        <c:v>1.3051177516670766E-3</c:v>
                      </c:pt>
                      <c:pt idx="28">
                        <c:v>4.1205102540942201E-2</c:v>
                      </c:pt>
                      <c:pt idx="29">
                        <c:v>0.10121704577677042</c:v>
                      </c:pt>
                    </c:numCache>
                  </c:numRef>
                </c:val>
                <c:extLst xmlns:c15="http://schemas.microsoft.com/office/drawing/2012/chart">
                  <c:ext xmlns:c16="http://schemas.microsoft.com/office/drawing/2014/chart" uri="{C3380CC4-5D6E-409C-BE32-E72D297353CC}">
                    <c16:uniqueId val="{00000003-8295-4177-90F3-D080B807A257}"/>
                  </c:ext>
                </c:extLst>
              </c15:ser>
            </c15:filteredBarSeries>
          </c:ext>
        </c:extLst>
      </c:barChart>
      <c:catAx>
        <c:axId val="272955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272956560"/>
        <c:crosses val="autoZero"/>
        <c:auto val="1"/>
        <c:lblAlgn val="ctr"/>
        <c:lblOffset val="100"/>
        <c:noMultiLvlLbl val="0"/>
      </c:catAx>
      <c:valAx>
        <c:axId val="27295656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crossAx val="27295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58752031653583E-2"/>
          <c:y val="7.1905678152455361E-3"/>
          <c:w val="0.85261011626000849"/>
          <c:h val="0.50525472510915614"/>
        </c:manualLayout>
      </c:layout>
      <c:barChart>
        <c:barDir val="bar"/>
        <c:grouping val="clustered"/>
        <c:varyColors val="0"/>
        <c:ser>
          <c:idx val="0"/>
          <c:order val="0"/>
          <c:tx>
            <c:strRef>
              <c:f>Analysis!$A$39</c:f>
              <c:strCache>
                <c:ptCount val="1"/>
                <c:pt idx="0">
                  <c:v>Agriculture</c:v>
                </c:pt>
              </c:strCache>
            </c:strRef>
          </c:tx>
          <c:spPr>
            <a:solidFill>
              <a:schemeClr val="accent1"/>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Analysis!$B$39:$E$39</c15:sqref>
                  </c15:fullRef>
                </c:ext>
              </c:extLst>
              <c:f>Analysis!$C$39</c:f>
              <c:numCache>
                <c:formatCode>0.00%</c:formatCode>
                <c:ptCount val="1"/>
                <c:pt idx="0">
                  <c:v>3.3816425120772944E-2</c:v>
                </c:pt>
              </c:numCache>
            </c:numRef>
          </c:val>
          <c:extLst>
            <c:ext xmlns:c16="http://schemas.microsoft.com/office/drawing/2014/chart" uri="{C3380CC4-5D6E-409C-BE32-E72D297353CC}">
              <c16:uniqueId val="{00000000-17E9-4E3C-8AC9-7D6F7684F4F9}"/>
            </c:ext>
          </c:extLst>
        </c:ser>
        <c:ser>
          <c:idx val="4"/>
          <c:order val="4"/>
          <c:tx>
            <c:strRef>
              <c:f>Analysis!$A$43</c:f>
              <c:strCache>
                <c:ptCount val="1"/>
                <c:pt idx="0">
                  <c:v>Climate Change</c:v>
                </c:pt>
              </c:strCache>
            </c:strRef>
          </c:tx>
          <c:spPr>
            <a:solidFill>
              <a:schemeClr val="accent5"/>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Analysis!$B$43:$E$43</c15:sqref>
                  </c15:fullRef>
                </c:ext>
              </c:extLst>
              <c:f>Analysis!$C$43</c:f>
              <c:numCache>
                <c:formatCode>0.00%</c:formatCode>
                <c:ptCount val="1"/>
                <c:pt idx="0">
                  <c:v>6.280193236714976E-2</c:v>
                </c:pt>
              </c:numCache>
            </c:numRef>
          </c:val>
          <c:extLst>
            <c:ext xmlns:c16="http://schemas.microsoft.com/office/drawing/2014/chart" uri="{C3380CC4-5D6E-409C-BE32-E72D297353CC}">
              <c16:uniqueId val="{00000004-17E9-4E3C-8AC9-7D6F7684F4F9}"/>
            </c:ext>
          </c:extLst>
        </c:ser>
        <c:ser>
          <c:idx val="5"/>
          <c:order val="5"/>
          <c:tx>
            <c:strRef>
              <c:f>Analysis!$A$44</c:f>
              <c:strCache>
                <c:ptCount val="1"/>
                <c:pt idx="0">
                  <c:v>Communication</c:v>
                </c:pt>
              </c:strCache>
            </c:strRef>
          </c:tx>
          <c:spPr>
            <a:solidFill>
              <a:schemeClr val="accent6"/>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Analysis!$B$44:$E$44</c15:sqref>
                  </c15:fullRef>
                </c:ext>
              </c:extLst>
              <c:f>Analysis!$C$44</c:f>
              <c:numCache>
                <c:formatCode>0.00%</c:formatCode>
                <c:ptCount val="1"/>
                <c:pt idx="0">
                  <c:v>0</c:v>
                </c:pt>
              </c:numCache>
            </c:numRef>
          </c:val>
          <c:extLst>
            <c:ext xmlns:c16="http://schemas.microsoft.com/office/drawing/2014/chart" uri="{C3380CC4-5D6E-409C-BE32-E72D297353CC}">
              <c16:uniqueId val="{00000005-17E9-4E3C-8AC9-7D6F7684F4F9}"/>
            </c:ext>
          </c:extLst>
        </c:ser>
        <c:ser>
          <c:idx val="6"/>
          <c:order val="6"/>
          <c:tx>
            <c:strRef>
              <c:f>Analysis!$A$45</c:f>
              <c:strCache>
                <c:ptCount val="1"/>
                <c:pt idx="0">
                  <c:v>Community Development</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Analysis!$B$45:$E$45</c15:sqref>
                  </c15:fullRef>
                </c:ext>
              </c:extLst>
              <c:f>Analysis!$C$45</c:f>
              <c:numCache>
                <c:formatCode>0.00%</c:formatCode>
                <c:ptCount val="1"/>
                <c:pt idx="0">
                  <c:v>4.830917874396135E-3</c:v>
                </c:pt>
              </c:numCache>
            </c:numRef>
          </c:val>
          <c:extLst>
            <c:ext xmlns:c16="http://schemas.microsoft.com/office/drawing/2014/chart" uri="{C3380CC4-5D6E-409C-BE32-E72D297353CC}">
              <c16:uniqueId val="{00000006-17E9-4E3C-8AC9-7D6F7684F4F9}"/>
            </c:ext>
          </c:extLst>
        </c:ser>
        <c:ser>
          <c:idx val="7"/>
          <c:order val="7"/>
          <c:tx>
            <c:strRef>
              <c:f>Analysis!$A$46</c:f>
              <c:strCache>
                <c:ptCount val="1"/>
                <c:pt idx="0">
                  <c:v>Cross Cutting Themes</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Analysis!$B$46:$E$46</c15:sqref>
                  </c15:fullRef>
                </c:ext>
              </c:extLst>
              <c:f>Analysis!$C$46</c:f>
              <c:numCache>
                <c:formatCode>0.00%</c:formatCode>
                <c:ptCount val="1"/>
                <c:pt idx="0">
                  <c:v>2.4154589371980676E-2</c:v>
                </c:pt>
              </c:numCache>
            </c:numRef>
          </c:val>
          <c:extLst>
            <c:ext xmlns:c16="http://schemas.microsoft.com/office/drawing/2014/chart" uri="{C3380CC4-5D6E-409C-BE32-E72D297353CC}">
              <c16:uniqueId val="{00000007-17E9-4E3C-8AC9-7D6F7684F4F9}"/>
            </c:ext>
          </c:extLst>
        </c:ser>
        <c:ser>
          <c:idx val="8"/>
          <c:order val="8"/>
          <c:tx>
            <c:strRef>
              <c:f>Analysis!$A$47</c:f>
              <c:strCache>
                <c:ptCount val="1"/>
                <c:pt idx="0">
                  <c:v>Culture</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Analysis!$B$47:$E$47</c15:sqref>
                  </c15:fullRef>
                </c:ext>
              </c:extLst>
              <c:f>Analysis!$C$47</c:f>
              <c:numCache>
                <c:formatCode>0.00%</c:formatCode>
                <c:ptCount val="1"/>
                <c:pt idx="0">
                  <c:v>0</c:v>
                </c:pt>
              </c:numCache>
            </c:numRef>
          </c:val>
          <c:extLst>
            <c:ext xmlns:c16="http://schemas.microsoft.com/office/drawing/2014/chart" uri="{C3380CC4-5D6E-409C-BE32-E72D297353CC}">
              <c16:uniqueId val="{00000008-17E9-4E3C-8AC9-7D6F7684F4F9}"/>
            </c:ext>
          </c:extLst>
        </c:ser>
        <c:ser>
          <c:idx val="9"/>
          <c:order val="9"/>
          <c:tx>
            <c:strRef>
              <c:f>Analysis!$A$48</c:f>
              <c:strCache>
                <c:ptCount val="1"/>
                <c:pt idx="0">
                  <c:v>Debt Management</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Analysis!$B$48:$E$48</c15:sqref>
                  </c15:fullRef>
                </c:ext>
              </c:extLst>
              <c:f>Analysis!$C$48</c:f>
              <c:numCache>
                <c:formatCode>0.00%</c:formatCode>
                <c:ptCount val="1"/>
                <c:pt idx="0">
                  <c:v>0</c:v>
                </c:pt>
              </c:numCache>
            </c:numRef>
          </c:val>
          <c:extLst>
            <c:ext xmlns:c16="http://schemas.microsoft.com/office/drawing/2014/chart" uri="{C3380CC4-5D6E-409C-BE32-E72D297353CC}">
              <c16:uniqueId val="{00000009-17E9-4E3C-8AC9-7D6F7684F4F9}"/>
            </c:ext>
          </c:extLst>
        </c:ser>
        <c:ser>
          <c:idx val="10"/>
          <c:order val="10"/>
          <c:tx>
            <c:strRef>
              <c:f>Analysis!$A$49</c:f>
              <c:strCache>
                <c:ptCount val="1"/>
                <c:pt idx="0">
                  <c:v>Development</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Analysis!$B$49:$E$49</c15:sqref>
                  </c15:fullRef>
                </c:ext>
              </c:extLst>
              <c:f>Analysis!$C$49</c:f>
              <c:numCache>
                <c:formatCode>0.00%</c:formatCode>
                <c:ptCount val="1"/>
                <c:pt idx="0">
                  <c:v>4.830917874396135E-3</c:v>
                </c:pt>
              </c:numCache>
            </c:numRef>
          </c:val>
          <c:extLst>
            <c:ext xmlns:c16="http://schemas.microsoft.com/office/drawing/2014/chart" uri="{C3380CC4-5D6E-409C-BE32-E72D297353CC}">
              <c16:uniqueId val="{0000000A-17E9-4E3C-8AC9-7D6F7684F4F9}"/>
            </c:ext>
          </c:extLst>
        </c:ser>
        <c:ser>
          <c:idx val="11"/>
          <c:order val="11"/>
          <c:tx>
            <c:strRef>
              <c:f>Analysis!$A$50</c:f>
              <c:strCache>
                <c:ptCount val="1"/>
                <c:pt idx="0">
                  <c:v>Economic Financial Infrastructure</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Analysis!$B$50:$E$50</c15:sqref>
                  </c15:fullRef>
                </c:ext>
              </c:extLst>
              <c:f>Analysis!$C$50</c:f>
              <c:numCache>
                <c:formatCode>0.00%</c:formatCode>
                <c:ptCount val="1"/>
                <c:pt idx="0">
                  <c:v>2.8985507246376812E-2</c:v>
                </c:pt>
              </c:numCache>
            </c:numRef>
          </c:val>
          <c:extLst>
            <c:ext xmlns:c16="http://schemas.microsoft.com/office/drawing/2014/chart" uri="{C3380CC4-5D6E-409C-BE32-E72D297353CC}">
              <c16:uniqueId val="{0000000B-17E9-4E3C-8AC9-7D6F7684F4F9}"/>
            </c:ext>
          </c:extLst>
        </c:ser>
        <c:ser>
          <c:idx val="12"/>
          <c:order val="12"/>
          <c:tx>
            <c:strRef>
              <c:f>Analysis!$A$51</c:f>
              <c:strCache>
                <c:ptCount val="1"/>
                <c:pt idx="0">
                  <c:v>Education</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Analysis!$B$51:$E$51</c15:sqref>
                  </c15:fullRef>
                </c:ext>
              </c:extLst>
              <c:f>Analysis!$C$51</c:f>
              <c:numCache>
                <c:formatCode>0.00%</c:formatCode>
                <c:ptCount val="1"/>
                <c:pt idx="0">
                  <c:v>4.3478260869565216E-2</c:v>
                </c:pt>
              </c:numCache>
            </c:numRef>
          </c:val>
          <c:extLst>
            <c:ext xmlns:c16="http://schemas.microsoft.com/office/drawing/2014/chart" uri="{C3380CC4-5D6E-409C-BE32-E72D297353CC}">
              <c16:uniqueId val="{0000000C-17E9-4E3C-8AC9-7D6F7684F4F9}"/>
            </c:ext>
          </c:extLst>
        </c:ser>
        <c:ser>
          <c:idx val="13"/>
          <c:order val="13"/>
          <c:tx>
            <c:strRef>
              <c:f>Analysis!$A$52</c:f>
              <c:strCache>
                <c:ptCount val="1"/>
                <c:pt idx="0">
                  <c:v>Energy</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Analysis!$B$52:$E$52</c15:sqref>
                  </c15:fullRef>
                </c:ext>
              </c:extLst>
              <c:f>Analysis!$C$52</c:f>
              <c:numCache>
                <c:formatCode>0.00%</c:formatCode>
                <c:ptCount val="1"/>
                <c:pt idx="0">
                  <c:v>3.864734299516908E-2</c:v>
                </c:pt>
              </c:numCache>
            </c:numRef>
          </c:val>
          <c:extLst>
            <c:ext xmlns:c16="http://schemas.microsoft.com/office/drawing/2014/chart" uri="{C3380CC4-5D6E-409C-BE32-E72D297353CC}">
              <c16:uniqueId val="{0000000D-17E9-4E3C-8AC9-7D6F7684F4F9}"/>
            </c:ext>
          </c:extLst>
        </c:ser>
        <c:ser>
          <c:idx val="14"/>
          <c:order val="14"/>
          <c:tx>
            <c:strRef>
              <c:f>Analysis!$A$53</c:f>
              <c:strCache>
                <c:ptCount val="1"/>
                <c:pt idx="0">
                  <c:v>Environment</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Analysis!$B$53:$E$53</c15:sqref>
                  </c15:fullRef>
                </c:ext>
              </c:extLst>
              <c:f>Analysis!$C$53</c:f>
              <c:numCache>
                <c:formatCode>0.00%</c:formatCode>
                <c:ptCount val="1"/>
                <c:pt idx="0">
                  <c:v>0.13043478260869565</c:v>
                </c:pt>
              </c:numCache>
            </c:numRef>
          </c:val>
          <c:extLst>
            <c:ext xmlns:c16="http://schemas.microsoft.com/office/drawing/2014/chart" uri="{C3380CC4-5D6E-409C-BE32-E72D297353CC}">
              <c16:uniqueId val="{0000000E-17E9-4E3C-8AC9-7D6F7684F4F9}"/>
            </c:ext>
          </c:extLst>
        </c:ser>
        <c:ser>
          <c:idx val="15"/>
          <c:order val="15"/>
          <c:tx>
            <c:strRef>
              <c:f>Analysis!$A$54</c:f>
              <c:strCache>
                <c:ptCount val="1"/>
                <c:pt idx="0">
                  <c:v>Environment and Climate Change</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Analysis!$B$54:$E$54</c15:sqref>
                  </c15:fullRef>
                </c:ext>
              </c:extLst>
              <c:f>Analysis!$C$54</c:f>
              <c:numCache>
                <c:formatCode>0.00%</c:formatCode>
                <c:ptCount val="1"/>
                <c:pt idx="0">
                  <c:v>1.932367149758454E-2</c:v>
                </c:pt>
              </c:numCache>
            </c:numRef>
          </c:val>
          <c:extLst>
            <c:ext xmlns:c16="http://schemas.microsoft.com/office/drawing/2014/chart" uri="{C3380CC4-5D6E-409C-BE32-E72D297353CC}">
              <c16:uniqueId val="{0000000F-17E9-4E3C-8AC9-7D6F7684F4F9}"/>
            </c:ext>
          </c:extLst>
        </c:ser>
        <c:ser>
          <c:idx val="16"/>
          <c:order val="16"/>
          <c:tx>
            <c:strRef>
              <c:f>Analysis!$A$55</c:f>
              <c:strCache>
                <c:ptCount val="1"/>
                <c:pt idx="0">
                  <c:v>Environment and Disaster Management</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Analysis!$B$55:$E$55</c15:sqref>
                  </c15:fullRef>
                </c:ext>
              </c:extLst>
              <c:f>Analysis!$C$55</c:f>
              <c:numCache>
                <c:formatCode>0.00%</c:formatCode>
                <c:ptCount val="1"/>
                <c:pt idx="0">
                  <c:v>0.10144927536231885</c:v>
                </c:pt>
              </c:numCache>
            </c:numRef>
          </c:val>
          <c:extLst>
            <c:ext xmlns:c16="http://schemas.microsoft.com/office/drawing/2014/chart" uri="{C3380CC4-5D6E-409C-BE32-E72D297353CC}">
              <c16:uniqueId val="{00000010-17E9-4E3C-8AC9-7D6F7684F4F9}"/>
            </c:ext>
          </c:extLst>
        </c:ser>
        <c:ser>
          <c:idx val="17"/>
          <c:order val="17"/>
          <c:tx>
            <c:strRef>
              <c:f>Analysis!$A$56</c:f>
              <c:strCache>
                <c:ptCount val="1"/>
                <c:pt idx="0">
                  <c:v>Governance</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Analysis!$B$56:$E$56</c15:sqref>
                  </c15:fullRef>
                </c:ext>
              </c:extLst>
              <c:f>Analysis!$C$56</c:f>
              <c:numCache>
                <c:formatCode>0.00%</c:formatCode>
                <c:ptCount val="1"/>
                <c:pt idx="0">
                  <c:v>4.8309178743961352E-2</c:v>
                </c:pt>
              </c:numCache>
            </c:numRef>
          </c:val>
          <c:extLst>
            <c:ext xmlns:c16="http://schemas.microsoft.com/office/drawing/2014/chart" uri="{C3380CC4-5D6E-409C-BE32-E72D297353CC}">
              <c16:uniqueId val="{00000011-17E9-4E3C-8AC9-7D6F7684F4F9}"/>
            </c:ext>
          </c:extLst>
        </c:ser>
        <c:ser>
          <c:idx val="18"/>
          <c:order val="18"/>
          <c:tx>
            <c:strRef>
              <c:f>Analysis!$A$57</c:f>
              <c:strCache>
                <c:ptCount val="1"/>
                <c:pt idx="0">
                  <c:v>Health</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Analysis!$B$57:$E$57</c15:sqref>
                  </c15:fullRef>
                </c:ext>
              </c:extLst>
              <c:f>Analysis!$C$57</c:f>
              <c:numCache>
                <c:formatCode>0.00%</c:formatCode>
                <c:ptCount val="1"/>
                <c:pt idx="0">
                  <c:v>8.6956521739130432E-2</c:v>
                </c:pt>
              </c:numCache>
            </c:numRef>
          </c:val>
          <c:extLst>
            <c:ext xmlns:c16="http://schemas.microsoft.com/office/drawing/2014/chart" uri="{C3380CC4-5D6E-409C-BE32-E72D297353CC}">
              <c16:uniqueId val="{00000012-17E9-4E3C-8AC9-7D6F7684F4F9}"/>
            </c:ext>
          </c:extLst>
        </c:ser>
        <c:ser>
          <c:idx val="19"/>
          <c:order val="19"/>
          <c:tx>
            <c:strRef>
              <c:f>Analysis!$A$58</c:f>
              <c:strCache>
                <c:ptCount val="1"/>
                <c:pt idx="0">
                  <c:v>Industry &amp; Commerce</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Analysis!$B$58:$E$58</c15:sqref>
                  </c15:fullRef>
                </c:ext>
              </c:extLst>
              <c:f>Analysis!$C$58</c:f>
              <c:numCache>
                <c:formatCode>0.00%</c:formatCode>
                <c:ptCount val="1"/>
                <c:pt idx="0">
                  <c:v>0</c:v>
                </c:pt>
              </c:numCache>
            </c:numRef>
          </c:val>
          <c:extLst>
            <c:ext xmlns:c16="http://schemas.microsoft.com/office/drawing/2014/chart" uri="{C3380CC4-5D6E-409C-BE32-E72D297353CC}">
              <c16:uniqueId val="{00000013-17E9-4E3C-8AC9-7D6F7684F4F9}"/>
            </c:ext>
          </c:extLst>
        </c:ser>
        <c:ser>
          <c:idx val="20"/>
          <c:order val="20"/>
          <c:tx>
            <c:strRef>
              <c:f>Analysis!$A$59</c:f>
              <c:strCache>
                <c:ptCount val="1"/>
                <c:pt idx="0">
                  <c:v>Justice</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Analysis!$B$59:$E$59</c15:sqref>
                  </c15:fullRef>
                </c:ext>
              </c:extLst>
              <c:f>Analysis!$C$59</c:f>
              <c:numCache>
                <c:formatCode>0.00%</c:formatCode>
                <c:ptCount val="1"/>
                <c:pt idx="0">
                  <c:v>1.4492753623188406E-2</c:v>
                </c:pt>
              </c:numCache>
            </c:numRef>
          </c:val>
          <c:extLst>
            <c:ext xmlns:c16="http://schemas.microsoft.com/office/drawing/2014/chart" uri="{C3380CC4-5D6E-409C-BE32-E72D297353CC}">
              <c16:uniqueId val="{00000014-17E9-4E3C-8AC9-7D6F7684F4F9}"/>
            </c:ext>
          </c:extLst>
        </c:ser>
        <c:ser>
          <c:idx val="21"/>
          <c:order val="21"/>
          <c:tx>
            <c:strRef>
              <c:f>Analysis!$A$60</c:f>
              <c:strCache>
                <c:ptCount val="1"/>
                <c:pt idx="0">
                  <c:v>Migration</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Analysis!$B$60:$E$60</c15:sqref>
                  </c15:fullRef>
                </c:ext>
              </c:extLst>
              <c:f>Analysis!$C$60</c:f>
              <c:numCache>
                <c:formatCode>0.00%</c:formatCode>
                <c:ptCount val="1"/>
                <c:pt idx="0">
                  <c:v>9.6618357487922701E-3</c:v>
                </c:pt>
              </c:numCache>
            </c:numRef>
          </c:val>
          <c:extLst>
            <c:ext xmlns:c16="http://schemas.microsoft.com/office/drawing/2014/chart" uri="{C3380CC4-5D6E-409C-BE32-E72D297353CC}">
              <c16:uniqueId val="{00000015-17E9-4E3C-8AC9-7D6F7684F4F9}"/>
            </c:ext>
          </c:extLst>
        </c:ser>
        <c:ser>
          <c:idx val="22"/>
          <c:order val="22"/>
          <c:tx>
            <c:strRef>
              <c:f>Analysis!$A$61</c:f>
              <c:strCache>
                <c:ptCount val="1"/>
                <c:pt idx="0">
                  <c:v>National Security</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Analysis!$B$61:$E$61</c15:sqref>
                  </c15:fullRef>
                </c:ext>
              </c:extLst>
              <c:f>Analysis!$C$61</c:f>
              <c:numCache>
                <c:formatCode>0.00%</c:formatCode>
                <c:ptCount val="1"/>
                <c:pt idx="0">
                  <c:v>2.8985507246376812E-2</c:v>
                </c:pt>
              </c:numCache>
            </c:numRef>
          </c:val>
          <c:extLst>
            <c:ext xmlns:c16="http://schemas.microsoft.com/office/drawing/2014/chart" uri="{C3380CC4-5D6E-409C-BE32-E72D297353CC}">
              <c16:uniqueId val="{00000016-17E9-4E3C-8AC9-7D6F7684F4F9}"/>
            </c:ext>
          </c:extLst>
        </c:ser>
        <c:ser>
          <c:idx val="23"/>
          <c:order val="23"/>
          <c:tx>
            <c:strRef>
              <c:f>Analysis!$A$62</c:f>
              <c:strCache>
                <c:ptCount val="1"/>
                <c:pt idx="0">
                  <c:v>Poverty Reduction</c:v>
                </c:pt>
              </c:strCache>
            </c:strRef>
          </c:tx>
          <c:spPr>
            <a:solidFill>
              <a:schemeClr val="accent6">
                <a:lumMod val="8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Analysis!$B$62:$E$62</c15:sqref>
                  </c15:fullRef>
                </c:ext>
              </c:extLst>
              <c:f>Analysis!$C$62</c:f>
              <c:numCache>
                <c:formatCode>0.00%</c:formatCode>
                <c:ptCount val="1"/>
                <c:pt idx="0">
                  <c:v>9.6618357487922701E-3</c:v>
                </c:pt>
              </c:numCache>
            </c:numRef>
          </c:val>
          <c:extLst>
            <c:ext xmlns:c16="http://schemas.microsoft.com/office/drawing/2014/chart" uri="{C3380CC4-5D6E-409C-BE32-E72D297353CC}">
              <c16:uniqueId val="{00000017-17E9-4E3C-8AC9-7D6F7684F4F9}"/>
            </c:ext>
          </c:extLst>
        </c:ser>
        <c:ser>
          <c:idx val="24"/>
          <c:order val="24"/>
          <c:tx>
            <c:strRef>
              <c:f>Analysis!$A$63</c:f>
              <c:strCache>
                <c:ptCount val="1"/>
                <c:pt idx="0">
                  <c:v>Private Sector Development</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Analysis!$B$63:$E$63</c15:sqref>
                  </c15:fullRef>
                </c:ext>
              </c:extLst>
              <c:f>Analysis!$C$63</c:f>
              <c:numCache>
                <c:formatCode>0.00%</c:formatCode>
                <c:ptCount val="1"/>
                <c:pt idx="0">
                  <c:v>1.4492753623188406E-2</c:v>
                </c:pt>
              </c:numCache>
            </c:numRef>
          </c:val>
          <c:extLst>
            <c:ext xmlns:c16="http://schemas.microsoft.com/office/drawing/2014/chart" uri="{C3380CC4-5D6E-409C-BE32-E72D297353CC}">
              <c16:uniqueId val="{00000018-17E9-4E3C-8AC9-7D6F7684F4F9}"/>
            </c:ext>
          </c:extLst>
        </c:ser>
        <c:ser>
          <c:idx val="25"/>
          <c:order val="25"/>
          <c:tx>
            <c:strRef>
              <c:f>Analysis!$A$64</c:f>
              <c:strCache>
                <c:ptCount val="1"/>
                <c:pt idx="0">
                  <c:v>Public Sector Reform</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Analysis!$B$64:$E$64</c15:sqref>
                  </c15:fullRef>
                </c:ext>
              </c:extLst>
              <c:f>Analysis!$C$64</c:f>
              <c:numCache>
                <c:formatCode>0.00%</c:formatCode>
                <c:ptCount val="1"/>
                <c:pt idx="0">
                  <c:v>5.7971014492753624E-2</c:v>
                </c:pt>
              </c:numCache>
            </c:numRef>
          </c:val>
          <c:extLst>
            <c:ext xmlns:c16="http://schemas.microsoft.com/office/drawing/2014/chart" uri="{C3380CC4-5D6E-409C-BE32-E72D297353CC}">
              <c16:uniqueId val="{00000019-17E9-4E3C-8AC9-7D6F7684F4F9}"/>
            </c:ext>
          </c:extLst>
        </c:ser>
        <c:ser>
          <c:idx val="26"/>
          <c:order val="26"/>
          <c:tx>
            <c:strRef>
              <c:f>Analysis!$A$65</c:f>
              <c:strCache>
                <c:ptCount val="1"/>
                <c:pt idx="0">
                  <c:v>Quality Education</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Analysis!$B$65:$E$65</c15:sqref>
                  </c15:fullRef>
                </c:ext>
              </c:extLst>
              <c:f>Analysis!$C$65</c:f>
              <c:numCache>
                <c:formatCode>0.00%</c:formatCode>
                <c:ptCount val="1"/>
                <c:pt idx="0">
                  <c:v>0</c:v>
                </c:pt>
              </c:numCache>
            </c:numRef>
          </c:val>
          <c:extLst>
            <c:ext xmlns:c16="http://schemas.microsoft.com/office/drawing/2014/chart" uri="{C3380CC4-5D6E-409C-BE32-E72D297353CC}">
              <c16:uniqueId val="{0000001A-17E9-4E3C-8AC9-7D6F7684F4F9}"/>
            </c:ext>
          </c:extLst>
        </c:ser>
        <c:ser>
          <c:idx val="27"/>
          <c:order val="27"/>
          <c:tx>
            <c:strRef>
              <c:f>Analysis!$A$66</c:f>
              <c:strCache>
                <c:ptCount val="1"/>
                <c:pt idx="0">
                  <c:v>Security</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Analysis!$B$66:$E$66</c15:sqref>
                  </c15:fullRef>
                </c:ext>
              </c:extLst>
              <c:f>Analysis!$C$66</c:f>
              <c:numCache>
                <c:formatCode>0.00%</c:formatCode>
                <c:ptCount val="1"/>
                <c:pt idx="0">
                  <c:v>4.830917874396135E-3</c:v>
                </c:pt>
              </c:numCache>
            </c:numRef>
          </c:val>
          <c:extLst>
            <c:ext xmlns:c16="http://schemas.microsoft.com/office/drawing/2014/chart" uri="{C3380CC4-5D6E-409C-BE32-E72D297353CC}">
              <c16:uniqueId val="{0000001B-17E9-4E3C-8AC9-7D6F7684F4F9}"/>
            </c:ext>
          </c:extLst>
        </c:ser>
        <c:ser>
          <c:idx val="28"/>
          <c:order val="28"/>
          <c:tx>
            <c:strRef>
              <c:f>Analysis!$A$67</c:f>
              <c:strCache>
                <c:ptCount val="1"/>
                <c:pt idx="0">
                  <c:v>SMEs</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Analysis!$B$67:$E$67</c15:sqref>
                  </c15:fullRef>
                </c:ext>
              </c:extLst>
              <c:f>Analysis!$C$67</c:f>
              <c:numCache>
                <c:formatCode>0.00%</c:formatCode>
                <c:ptCount val="1"/>
                <c:pt idx="0">
                  <c:v>4.830917874396135E-3</c:v>
                </c:pt>
              </c:numCache>
            </c:numRef>
          </c:val>
          <c:extLst>
            <c:ext xmlns:c16="http://schemas.microsoft.com/office/drawing/2014/chart" uri="{C3380CC4-5D6E-409C-BE32-E72D297353CC}">
              <c16:uniqueId val="{0000001C-17E9-4E3C-8AC9-7D6F7684F4F9}"/>
            </c:ext>
          </c:extLst>
        </c:ser>
        <c:ser>
          <c:idx val="29"/>
          <c:order val="29"/>
          <c:tx>
            <c:strRef>
              <c:f>Analysis!$A$68</c:f>
              <c:strCache>
                <c:ptCount val="1"/>
                <c:pt idx="0">
                  <c:v>Social</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Analysis!$B$68:$E$68</c15:sqref>
                  </c15:fullRef>
                </c:ext>
              </c:extLst>
              <c:f>Analysis!$C$68</c:f>
              <c:numCache>
                <c:formatCode>0.00%</c:formatCode>
                <c:ptCount val="1"/>
                <c:pt idx="0">
                  <c:v>4.830917874396135E-3</c:v>
                </c:pt>
              </c:numCache>
            </c:numRef>
          </c:val>
          <c:extLst>
            <c:ext xmlns:c16="http://schemas.microsoft.com/office/drawing/2014/chart" uri="{C3380CC4-5D6E-409C-BE32-E72D297353CC}">
              <c16:uniqueId val="{0000001D-17E9-4E3C-8AC9-7D6F7684F4F9}"/>
            </c:ext>
          </c:extLst>
        </c:ser>
        <c:ser>
          <c:idx val="30"/>
          <c:order val="30"/>
          <c:tx>
            <c:strRef>
              <c:f>Analysis!$A$69</c:f>
              <c:strCache>
                <c:ptCount val="1"/>
                <c:pt idx="0">
                  <c:v>Social Investment</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Analysis!$B$69:$E$69</c15:sqref>
                  </c15:fullRef>
                </c:ext>
              </c:extLst>
              <c:f>Analysis!$C$69</c:f>
              <c:numCache>
                <c:formatCode>0.00%</c:formatCode>
                <c:ptCount val="1"/>
                <c:pt idx="0">
                  <c:v>9.6618357487922701E-3</c:v>
                </c:pt>
              </c:numCache>
            </c:numRef>
          </c:val>
          <c:extLst>
            <c:ext xmlns:c16="http://schemas.microsoft.com/office/drawing/2014/chart" uri="{C3380CC4-5D6E-409C-BE32-E72D297353CC}">
              <c16:uniqueId val="{0000001E-17E9-4E3C-8AC9-7D6F7684F4F9}"/>
            </c:ext>
          </c:extLst>
        </c:ser>
        <c:ser>
          <c:idx val="31"/>
          <c:order val="31"/>
          <c:tx>
            <c:strRef>
              <c:f>Analysis!$A$70</c:f>
              <c:strCache>
                <c:ptCount val="1"/>
                <c:pt idx="0">
                  <c:v>Social Protection</c:v>
                </c:pt>
              </c:strCache>
            </c:strRef>
          </c:tx>
          <c:spPr>
            <a:solidFill>
              <a:schemeClr val="accent2">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Analysis!$B$70:$E$70</c15:sqref>
                  </c15:fullRef>
                </c:ext>
              </c:extLst>
              <c:f>Analysis!$C$70</c:f>
              <c:numCache>
                <c:formatCode>0.00%</c:formatCode>
                <c:ptCount val="1"/>
                <c:pt idx="0">
                  <c:v>6.280193236714976E-2</c:v>
                </c:pt>
              </c:numCache>
            </c:numRef>
          </c:val>
          <c:extLst>
            <c:ext xmlns:c16="http://schemas.microsoft.com/office/drawing/2014/chart" uri="{C3380CC4-5D6E-409C-BE32-E72D297353CC}">
              <c16:uniqueId val="{0000001F-17E9-4E3C-8AC9-7D6F7684F4F9}"/>
            </c:ext>
          </c:extLst>
        </c:ser>
        <c:ser>
          <c:idx val="32"/>
          <c:order val="32"/>
          <c:tx>
            <c:strRef>
              <c:f>Analysis!$A$71</c:f>
              <c:strCache>
                <c:ptCount val="1"/>
                <c:pt idx="0">
                  <c:v>Social Protection-Employment</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Analysis!$B$71:$E$71</c15:sqref>
                  </c15:fullRef>
                </c:ext>
              </c:extLst>
              <c:f>Analysis!$C$71</c:f>
              <c:numCache>
                <c:formatCode>0.00%</c:formatCode>
                <c:ptCount val="1"/>
                <c:pt idx="0">
                  <c:v>9.6618357487922701E-3</c:v>
                </c:pt>
              </c:numCache>
            </c:numRef>
          </c:val>
          <c:extLst>
            <c:ext xmlns:c16="http://schemas.microsoft.com/office/drawing/2014/chart" uri="{C3380CC4-5D6E-409C-BE32-E72D297353CC}">
              <c16:uniqueId val="{00000020-17E9-4E3C-8AC9-7D6F7684F4F9}"/>
            </c:ext>
          </c:extLst>
        </c:ser>
        <c:ser>
          <c:idx val="33"/>
          <c:order val="33"/>
          <c:tx>
            <c:strRef>
              <c:f>Analysis!$A$72</c:f>
              <c:strCache>
                <c:ptCount val="1"/>
                <c:pt idx="0">
                  <c:v>Social/Multi</c:v>
                </c:pt>
              </c:strCache>
            </c:strRef>
          </c:tx>
          <c:spPr>
            <a:solidFill>
              <a:schemeClr val="accent4">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Analysis!$B$72:$E$72</c15:sqref>
                  </c15:fullRef>
                </c:ext>
              </c:extLst>
              <c:f>Analysis!$C$72</c:f>
              <c:numCache>
                <c:formatCode>0.00%</c:formatCode>
                <c:ptCount val="1"/>
                <c:pt idx="0">
                  <c:v>0</c:v>
                </c:pt>
              </c:numCache>
            </c:numRef>
          </c:val>
          <c:extLst>
            <c:ext xmlns:c16="http://schemas.microsoft.com/office/drawing/2014/chart" uri="{C3380CC4-5D6E-409C-BE32-E72D297353CC}">
              <c16:uniqueId val="{00000021-17E9-4E3C-8AC9-7D6F7684F4F9}"/>
            </c:ext>
          </c:extLst>
        </c:ser>
        <c:ser>
          <c:idx val="34"/>
          <c:order val="34"/>
          <c:tx>
            <c:strRef>
              <c:f>Analysis!$A$73</c:f>
              <c:strCache>
                <c:ptCount val="1"/>
                <c:pt idx="0">
                  <c:v>Sports</c:v>
                </c:pt>
              </c:strCache>
            </c:strRef>
          </c:tx>
          <c:spPr>
            <a:solidFill>
              <a:schemeClr val="accent5">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Analysis!$B$73:$E$73</c15:sqref>
                  </c15:fullRef>
                </c:ext>
              </c:extLst>
              <c:f>Analysis!$C$73</c:f>
              <c:numCache>
                <c:formatCode>0.00%</c:formatCode>
                <c:ptCount val="1"/>
                <c:pt idx="0">
                  <c:v>4.830917874396135E-3</c:v>
                </c:pt>
              </c:numCache>
            </c:numRef>
          </c:val>
          <c:extLst>
            <c:ext xmlns:c16="http://schemas.microsoft.com/office/drawing/2014/chart" uri="{C3380CC4-5D6E-409C-BE32-E72D297353CC}">
              <c16:uniqueId val="{00000022-17E9-4E3C-8AC9-7D6F7684F4F9}"/>
            </c:ext>
          </c:extLst>
        </c:ser>
        <c:ser>
          <c:idx val="35"/>
          <c:order val="35"/>
          <c:tx>
            <c:strRef>
              <c:f>Analysis!$A$75</c:f>
              <c:strCache>
                <c:ptCount val="1"/>
                <c:pt idx="0">
                  <c:v>Trade</c:v>
                </c:pt>
              </c:strCache>
            </c:strRef>
          </c:tx>
          <c:spPr>
            <a:solidFill>
              <a:schemeClr val="accent6">
                <a:lumMod val="5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Analysis!$B$75:$E$75</c15:sqref>
                  </c15:fullRef>
                </c:ext>
              </c:extLst>
              <c:f>Analysis!$C$75</c:f>
              <c:numCache>
                <c:formatCode>0.00%</c:formatCode>
                <c:ptCount val="1"/>
                <c:pt idx="0">
                  <c:v>9.6618357487922701E-3</c:v>
                </c:pt>
              </c:numCache>
            </c:numRef>
          </c:val>
          <c:extLst>
            <c:ext xmlns:c16="http://schemas.microsoft.com/office/drawing/2014/chart" uri="{C3380CC4-5D6E-409C-BE32-E72D297353CC}">
              <c16:uniqueId val="{00000023-17E9-4E3C-8AC9-7D6F7684F4F9}"/>
            </c:ext>
          </c:extLst>
        </c:ser>
        <c:ser>
          <c:idx val="36"/>
          <c:order val="36"/>
          <c:tx>
            <c:strRef>
              <c:f>Analysis!$A$76</c:f>
              <c:strCache>
                <c:ptCount val="1"/>
                <c:pt idx="0">
                  <c:v>Transportation</c:v>
                </c:pt>
              </c:strCache>
            </c:strRef>
          </c:tx>
          <c:spPr>
            <a:solidFill>
              <a:schemeClr val="accent1">
                <a:lumMod val="70000"/>
                <a:lumOff val="3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Analysis!$B$76:$E$76</c15:sqref>
                  </c15:fullRef>
                </c:ext>
              </c:extLst>
              <c:f>Analysis!$C$76</c:f>
              <c:numCache>
                <c:formatCode>0.00%</c:formatCode>
                <c:ptCount val="1"/>
                <c:pt idx="0">
                  <c:v>1.4492753623188406E-2</c:v>
                </c:pt>
              </c:numCache>
            </c:numRef>
          </c:val>
          <c:extLst>
            <c:ext xmlns:c16="http://schemas.microsoft.com/office/drawing/2014/chart" uri="{C3380CC4-5D6E-409C-BE32-E72D297353CC}">
              <c16:uniqueId val="{00000024-17E9-4E3C-8AC9-7D6F7684F4F9}"/>
            </c:ext>
          </c:extLst>
        </c:ser>
        <c:ser>
          <c:idx val="37"/>
          <c:order val="37"/>
          <c:tx>
            <c:strRef>
              <c:f>Analysis!$A$77</c:f>
              <c:strCache>
                <c:ptCount val="1"/>
                <c:pt idx="0">
                  <c:v>Water</c:v>
                </c:pt>
              </c:strCache>
            </c:strRef>
          </c:tx>
          <c:spPr>
            <a:solidFill>
              <a:schemeClr val="accent2">
                <a:lumMod val="70000"/>
                <a:lumOff val="30000"/>
              </a:schemeClr>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Analysis!$B$77:$E$77</c15:sqref>
                  </c15:fullRef>
                </c:ext>
              </c:extLst>
              <c:f>Analysis!$C$77</c:f>
              <c:numCache>
                <c:formatCode>0.00%</c:formatCode>
                <c:ptCount val="1"/>
                <c:pt idx="0">
                  <c:v>4.8309178743961352E-2</c:v>
                </c:pt>
              </c:numCache>
            </c:numRef>
          </c:val>
          <c:extLst>
            <c:ext xmlns:c16="http://schemas.microsoft.com/office/drawing/2014/chart" uri="{C3380CC4-5D6E-409C-BE32-E72D297353CC}">
              <c16:uniqueId val="{00000025-17E9-4E3C-8AC9-7D6F7684F4F9}"/>
            </c:ext>
          </c:extLst>
        </c:ser>
        <c:ser>
          <c:idx val="1"/>
          <c:order val="1"/>
          <c:tx>
            <c:strRef>
              <c:f>Analysis!$A$40</c:f>
              <c:strCache>
                <c:ptCount val="1"/>
                <c:pt idx="0">
                  <c:v>Agriculture and Rural Development</c:v>
                </c:pt>
              </c:strCache>
            </c:strRef>
          </c:tx>
          <c:spPr>
            <a:solidFill>
              <a:schemeClr val="accent2"/>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Analysis!$B$40:$E$40</c15:sqref>
                  </c15:fullRef>
                </c:ext>
              </c:extLst>
              <c:f>Analysis!$C$40</c:f>
              <c:numCache>
                <c:formatCode>0.00%</c:formatCode>
                <c:ptCount val="1"/>
                <c:pt idx="0">
                  <c:v>4.830917874396135E-3</c:v>
                </c:pt>
              </c:numCache>
            </c:numRef>
          </c:val>
          <c:extLst>
            <c:ext xmlns:c16="http://schemas.microsoft.com/office/drawing/2014/chart" uri="{C3380CC4-5D6E-409C-BE32-E72D297353CC}">
              <c16:uniqueId val="{00000001-17E9-4E3C-8AC9-7D6F7684F4F9}"/>
            </c:ext>
          </c:extLst>
        </c:ser>
        <c:ser>
          <c:idx val="2"/>
          <c:order val="2"/>
          <c:tx>
            <c:strRef>
              <c:f>Analysis!$A$41</c:f>
              <c:strCache>
                <c:ptCount val="1"/>
                <c:pt idx="0">
                  <c:v>Budget Support</c:v>
                </c:pt>
              </c:strCache>
            </c:strRef>
          </c:tx>
          <c:spPr>
            <a:solidFill>
              <a:schemeClr val="accent3"/>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Analysis!$B$41:$E$41</c15:sqref>
                  </c15:fullRef>
                </c:ext>
              </c:extLst>
              <c:f>Analysis!$C$41</c:f>
              <c:numCache>
                <c:formatCode>0.00%</c:formatCode>
                <c:ptCount val="1"/>
                <c:pt idx="0">
                  <c:v>1.4492753623188406E-2</c:v>
                </c:pt>
              </c:numCache>
            </c:numRef>
          </c:val>
          <c:extLst>
            <c:ext xmlns:c16="http://schemas.microsoft.com/office/drawing/2014/chart" uri="{C3380CC4-5D6E-409C-BE32-E72D297353CC}">
              <c16:uniqueId val="{00000002-17E9-4E3C-8AC9-7D6F7684F4F9}"/>
            </c:ext>
          </c:extLst>
        </c:ser>
        <c:ser>
          <c:idx val="3"/>
          <c:order val="3"/>
          <c:tx>
            <c:strRef>
              <c:f>Analysis!$A$42</c:f>
              <c:strCache>
                <c:ptCount val="1"/>
                <c:pt idx="0">
                  <c:v>Child Protection</c:v>
                </c:pt>
              </c:strCache>
            </c:strRef>
          </c:tx>
          <c:spPr>
            <a:solidFill>
              <a:schemeClr val="accent4"/>
            </a:solidFill>
            <a:ln>
              <a:noFill/>
            </a:ln>
            <a:effectLst/>
          </c:spPr>
          <c:invertIfNegative val="0"/>
          <c:cat>
            <c:strRef>
              <c:extLst>
                <c:ext xmlns:c15="http://schemas.microsoft.com/office/drawing/2012/chart" uri="{02D57815-91ED-43cb-92C2-25804820EDAC}">
                  <c15:fullRef>
                    <c15:sqref>Analysis!$B$38:$E$38</c15:sqref>
                  </c15:fullRef>
                </c:ext>
              </c:extLst>
              <c:f>Analysis!$C$38</c:f>
              <c:strCache>
                <c:ptCount val="1"/>
                <c:pt idx="0">
                  <c:v>% of Qty</c:v>
                </c:pt>
              </c:strCache>
            </c:strRef>
          </c:cat>
          <c:val>
            <c:numRef>
              <c:extLst>
                <c:ext xmlns:c15="http://schemas.microsoft.com/office/drawing/2012/chart" uri="{02D57815-91ED-43cb-92C2-25804820EDAC}">
                  <c15:fullRef>
                    <c15:sqref>Analysis!$B$42:$E$42</c15:sqref>
                  </c15:fullRef>
                </c:ext>
              </c:extLst>
              <c:f>Analysis!$C$42</c:f>
              <c:numCache>
                <c:formatCode>0.00%</c:formatCode>
                <c:ptCount val="1"/>
                <c:pt idx="0">
                  <c:v>3.864734299516908E-2</c:v>
                </c:pt>
              </c:numCache>
            </c:numRef>
          </c:val>
          <c:extLst>
            <c:ext xmlns:c16="http://schemas.microsoft.com/office/drawing/2014/chart" uri="{C3380CC4-5D6E-409C-BE32-E72D297353CC}">
              <c16:uniqueId val="{00000003-17E9-4E3C-8AC9-7D6F7684F4F9}"/>
            </c:ext>
          </c:extLst>
        </c:ser>
        <c:dLbls>
          <c:showLegendKey val="0"/>
          <c:showVal val="0"/>
          <c:showCatName val="0"/>
          <c:showSerName val="0"/>
          <c:showPercent val="0"/>
          <c:showBubbleSize val="0"/>
        </c:dLbls>
        <c:gapWidth val="182"/>
        <c:axId val="272235056"/>
        <c:axId val="272236720"/>
        <c:extLst>
          <c:ext xmlns:c15="http://schemas.microsoft.com/office/drawing/2012/chart" uri="{02D57815-91ED-43cb-92C2-25804820EDAC}">
            <c15:filteredBarSeries>
              <c15:ser>
                <c:idx val="38"/>
                <c:order val="38"/>
                <c:tx>
                  <c:strRef>
                    <c:extLst>
                      <c:ext uri="{02D57815-91ED-43cb-92C2-25804820EDAC}">
                        <c15:formulaRef>
                          <c15:sqref>Analysis!$A$78</c15:sqref>
                        </c15:formulaRef>
                      </c:ext>
                    </c:extLst>
                    <c:strCache>
                      <c:ptCount val="1"/>
                      <c:pt idx="0">
                        <c:v>TOTAL </c:v>
                      </c:pt>
                    </c:strCache>
                  </c:strRef>
                </c:tx>
                <c:spPr>
                  <a:solidFill>
                    <a:schemeClr val="accent3">
                      <a:lumMod val="70000"/>
                      <a:lumOff val="30000"/>
                    </a:schemeClr>
                  </a:solidFill>
                  <a:ln>
                    <a:noFill/>
                  </a:ln>
                  <a:effectLst/>
                </c:spPr>
                <c:invertIfNegative val="0"/>
                <c:cat>
                  <c:strRef>
                    <c:extLst>
                      <c:ext uri="{02D57815-91ED-43cb-92C2-25804820EDAC}">
                        <c15:fullRef>
                          <c15:sqref>Analysis!$B$38:$E$38</c15:sqref>
                        </c15:fullRef>
                        <c15:formulaRef>
                          <c15:sqref>Analysis!$C$38</c15:sqref>
                        </c15:formulaRef>
                      </c:ext>
                    </c:extLst>
                    <c:strCache>
                      <c:ptCount val="1"/>
                      <c:pt idx="0">
                        <c:v>% of Qty</c:v>
                      </c:pt>
                    </c:strCache>
                  </c:strRef>
                </c:cat>
                <c:val>
                  <c:numRef>
                    <c:extLst>
                      <c:ext uri="{02D57815-91ED-43cb-92C2-25804820EDAC}">
                        <c15:fullRef>
                          <c15:sqref>Analysis!$B$78:$E$78</c15:sqref>
                        </c15:fullRef>
                        <c15:formulaRef>
                          <c15:sqref>Analysis!$C$78</c15:sqref>
                        </c15:formulaRef>
                      </c:ext>
                    </c:extLst>
                    <c:numCache>
                      <c:formatCode>0%</c:formatCode>
                      <c:ptCount val="1"/>
                      <c:pt idx="0">
                        <c:v>1</c:v>
                      </c:pt>
                    </c:numCache>
                  </c:numRef>
                </c:val>
                <c:extLst>
                  <c:ext xmlns:c16="http://schemas.microsoft.com/office/drawing/2014/chart" uri="{C3380CC4-5D6E-409C-BE32-E72D297353CC}">
                    <c16:uniqueId val="{00000026-17E9-4E3C-8AC9-7D6F7684F4F9}"/>
                  </c:ext>
                </c:extLst>
              </c15:ser>
            </c15:filteredBarSeries>
          </c:ext>
        </c:extLst>
      </c:barChart>
      <c:catAx>
        <c:axId val="272235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36720"/>
        <c:crosses val="autoZero"/>
        <c:auto val="1"/>
        <c:lblAlgn val="ctr"/>
        <c:lblOffset val="100"/>
        <c:noMultiLvlLbl val="0"/>
      </c:catAx>
      <c:valAx>
        <c:axId val="272236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2235056"/>
        <c:crosses val="autoZero"/>
        <c:crossBetween val="between"/>
      </c:valAx>
      <c:spPr>
        <a:noFill/>
        <a:ln>
          <a:noFill/>
        </a:ln>
        <a:effectLst/>
      </c:spPr>
    </c:plotArea>
    <c:legend>
      <c:legendPos val="b"/>
      <c:layout>
        <c:manualLayout>
          <c:xMode val="edge"/>
          <c:yMode val="edge"/>
          <c:x val="9.1024629598843332E-2"/>
          <c:y val="0.54195493453643984"/>
          <c:w val="0.83869124452579491"/>
          <c:h val="0.4492808619949175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t>Total Funding</a:t>
            </a:r>
            <a:r>
              <a:rPr lang="en-US" sz="1600" b="1" baseline="0"/>
              <a:t> Type</a:t>
            </a:r>
            <a:endParaRPr lang="en-US" sz="1600" b="1"/>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1"/>
          <c:order val="1"/>
          <c:tx>
            <c:strRef>
              <c:f>Analysis!$C$82</c:f>
              <c:strCache>
                <c:ptCount val="1"/>
                <c:pt idx="0">
                  <c:v>% of Qty</c:v>
                </c:pt>
              </c:strCache>
            </c:strRef>
          </c:tx>
          <c:dPt>
            <c:idx val="0"/>
            <c:bubble3D val="0"/>
            <c:explosion val="11"/>
            <c:spPr>
              <a:solidFill>
                <a:schemeClr val="accent1"/>
              </a:solidFill>
              <a:ln w="19050">
                <a:solidFill>
                  <a:schemeClr val="lt1"/>
                </a:solidFill>
              </a:ln>
              <a:effectLst/>
            </c:spPr>
            <c:extLst>
              <c:ext xmlns:c16="http://schemas.microsoft.com/office/drawing/2014/chart" uri="{C3380CC4-5D6E-409C-BE32-E72D297353CC}">
                <c16:uniqueId val="{00000005-0108-4EAB-A4F1-C82BF27325A8}"/>
              </c:ext>
            </c:extLst>
          </c:dPt>
          <c:dPt>
            <c:idx val="1"/>
            <c:bubble3D val="0"/>
            <c:explosion val="7"/>
            <c:spPr>
              <a:solidFill>
                <a:schemeClr val="accent2"/>
              </a:solidFill>
              <a:ln w="19050">
                <a:solidFill>
                  <a:schemeClr val="lt1"/>
                </a:solidFill>
              </a:ln>
              <a:effectLst/>
            </c:spPr>
            <c:extLst>
              <c:ext xmlns:c16="http://schemas.microsoft.com/office/drawing/2014/chart" uri="{C3380CC4-5D6E-409C-BE32-E72D297353CC}">
                <c16:uniqueId val="{00000004-0108-4EAB-A4F1-C82BF27325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F7-4916-97D7-51AE32804A76}"/>
              </c:ext>
            </c:extLst>
          </c:dPt>
          <c:cat>
            <c:strRef>
              <c:f>Analysis!$A$83:$A$85</c:f>
              <c:strCache>
                <c:ptCount val="3"/>
                <c:pt idx="0">
                  <c:v>Loan</c:v>
                </c:pt>
                <c:pt idx="1">
                  <c:v>Grant</c:v>
                </c:pt>
                <c:pt idx="2">
                  <c:v>Technical Cooperation</c:v>
                </c:pt>
              </c:strCache>
            </c:strRef>
          </c:cat>
          <c:val>
            <c:numRef>
              <c:f>Analysis!$C$83:$C$85</c:f>
              <c:numCache>
                <c:formatCode>0.0%</c:formatCode>
                <c:ptCount val="3"/>
                <c:pt idx="0">
                  <c:v>0.10377358490566038</c:v>
                </c:pt>
                <c:pt idx="1">
                  <c:v>0.57547169811320753</c:v>
                </c:pt>
                <c:pt idx="2">
                  <c:v>0.32075471698113206</c:v>
                </c:pt>
              </c:numCache>
            </c:numRef>
          </c:val>
          <c:extLst>
            <c:ext xmlns:c16="http://schemas.microsoft.com/office/drawing/2014/chart" uri="{C3380CC4-5D6E-409C-BE32-E72D297353CC}">
              <c16:uniqueId val="{00000001-0108-4EAB-A4F1-C82BF27325A8}"/>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Analysis!$B$82</c15:sqref>
                        </c15:formulaRef>
                      </c:ext>
                    </c:extLst>
                    <c:strCache>
                      <c:ptCount val="1"/>
                      <c:pt idx="0">
                        <c:v>No. Of</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7-79F7-4916-97D7-51AE32804A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79F7-4916-97D7-51AE32804A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79F7-4916-97D7-51AE32804A76}"/>
                    </c:ext>
                  </c:extLst>
                </c:dPt>
                <c:cat>
                  <c:strRef>
                    <c:extLst>
                      <c:ext uri="{02D57815-91ED-43cb-92C2-25804820EDAC}">
                        <c15:formulaRef>
                          <c15:sqref>Analysis!$A$83:$A$85</c15:sqref>
                        </c15:formulaRef>
                      </c:ext>
                    </c:extLst>
                    <c:strCache>
                      <c:ptCount val="3"/>
                      <c:pt idx="0">
                        <c:v>Loan</c:v>
                      </c:pt>
                      <c:pt idx="1">
                        <c:v>Grant</c:v>
                      </c:pt>
                      <c:pt idx="2">
                        <c:v>Technical Cooperation</c:v>
                      </c:pt>
                    </c:strCache>
                  </c:strRef>
                </c:cat>
                <c:val>
                  <c:numRef>
                    <c:extLst>
                      <c:ext uri="{02D57815-91ED-43cb-92C2-25804820EDAC}">
                        <c15:formulaRef>
                          <c15:sqref>Analysis!$B$83:$B$85</c15:sqref>
                        </c15:formulaRef>
                      </c:ext>
                    </c:extLst>
                    <c:numCache>
                      <c:formatCode>General</c:formatCode>
                      <c:ptCount val="3"/>
                      <c:pt idx="0">
                        <c:v>22</c:v>
                      </c:pt>
                      <c:pt idx="1">
                        <c:v>122</c:v>
                      </c:pt>
                      <c:pt idx="2">
                        <c:v>68</c:v>
                      </c:pt>
                    </c:numCache>
                  </c:numRef>
                </c:val>
                <c:extLst>
                  <c:ext xmlns:c16="http://schemas.microsoft.com/office/drawing/2014/chart" uri="{C3380CC4-5D6E-409C-BE32-E72D297353CC}">
                    <c16:uniqueId val="{00000000-0108-4EAB-A4F1-C82BF27325A8}"/>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Analysis!$D$82</c15:sqref>
                        </c15:formulaRef>
                      </c:ext>
                    </c:extLst>
                    <c:strCache>
                      <c:ptCount val="1"/>
                      <c:pt idx="0">
                        <c:v>Value of  IDP              (USD Millions)</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0D-79F7-4916-97D7-51AE32804A76}"/>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F-79F7-4916-97D7-51AE32804A76}"/>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1-79F7-4916-97D7-51AE32804A76}"/>
                    </c:ext>
                  </c:extLst>
                </c:dPt>
                <c:cat>
                  <c:strRef>
                    <c:extLst xmlns:c15="http://schemas.microsoft.com/office/drawing/2012/chart">
                      <c:ext xmlns:c15="http://schemas.microsoft.com/office/drawing/2012/chart" uri="{02D57815-91ED-43cb-92C2-25804820EDAC}">
                        <c15:formulaRef>
                          <c15:sqref>Analysis!$A$83:$A$85</c15:sqref>
                        </c15:formulaRef>
                      </c:ext>
                    </c:extLst>
                    <c:strCache>
                      <c:ptCount val="3"/>
                      <c:pt idx="0">
                        <c:v>Loan</c:v>
                      </c:pt>
                      <c:pt idx="1">
                        <c:v>Grant</c:v>
                      </c:pt>
                      <c:pt idx="2">
                        <c:v>Technical Cooperation</c:v>
                      </c:pt>
                    </c:strCache>
                  </c:strRef>
                </c:cat>
                <c:val>
                  <c:numRef>
                    <c:extLst xmlns:c15="http://schemas.microsoft.com/office/drawing/2012/chart">
                      <c:ext xmlns:c15="http://schemas.microsoft.com/office/drawing/2012/chart" uri="{02D57815-91ED-43cb-92C2-25804820EDAC}">
                        <c15:formulaRef>
                          <c15:sqref>Analysis!$D$83:$D$85</c15:sqref>
                        </c15:formulaRef>
                      </c:ext>
                    </c:extLst>
                    <c:numCache>
                      <c:formatCode>_("$"* #,##0.00_);_("$"* \(#,##0.00\);_("$"* "-"??_);_(@_)</c:formatCode>
                      <c:ptCount val="3"/>
                      <c:pt idx="0">
                        <c:v>1551.4</c:v>
                      </c:pt>
                      <c:pt idx="1">
                        <c:v>544.63300000000004</c:v>
                      </c:pt>
                      <c:pt idx="2">
                        <c:v>33.812999999999995</c:v>
                      </c:pt>
                    </c:numCache>
                  </c:numRef>
                </c:val>
                <c:extLst xmlns:c15="http://schemas.microsoft.com/office/drawing/2012/chart">
                  <c:ext xmlns:c16="http://schemas.microsoft.com/office/drawing/2014/chart" uri="{C3380CC4-5D6E-409C-BE32-E72D297353CC}">
                    <c16:uniqueId val="{00000002-0108-4EAB-A4F1-C82BF27325A8}"/>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Analysis!$E$82</c15:sqref>
                        </c15:formulaRef>
                      </c:ext>
                    </c:extLst>
                    <c:strCache>
                      <c:ptCount val="1"/>
                      <c:pt idx="0">
                        <c:v>% of Value</c:v>
                      </c:pt>
                    </c:strCache>
                  </c:strRef>
                </c:tx>
                <c:dPt>
                  <c:idx val="0"/>
                  <c:bubble3D val="0"/>
                  <c:spPr>
                    <a:solidFill>
                      <a:schemeClr val="accent1"/>
                    </a:solidFill>
                    <a:ln w="19050">
                      <a:solidFill>
                        <a:schemeClr val="lt1"/>
                      </a:solidFill>
                    </a:ln>
                    <a:effectLst/>
                  </c:spPr>
                  <c:extLst xmlns:c15="http://schemas.microsoft.com/office/drawing/2012/chart">
                    <c:ext xmlns:c16="http://schemas.microsoft.com/office/drawing/2014/chart" uri="{C3380CC4-5D6E-409C-BE32-E72D297353CC}">
                      <c16:uniqueId val="{00000013-79F7-4916-97D7-51AE32804A76}"/>
                    </c:ext>
                  </c:extLst>
                </c:dPt>
                <c:dPt>
                  <c:idx val="1"/>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5-79F7-4916-97D7-51AE32804A76}"/>
                    </c:ext>
                  </c:extLst>
                </c:dPt>
                <c:dPt>
                  <c:idx val="2"/>
                  <c:bubble3D val="0"/>
                  <c:spPr>
                    <a:solidFill>
                      <a:schemeClr val="accent3"/>
                    </a:solidFill>
                    <a:ln w="19050">
                      <a:solidFill>
                        <a:schemeClr val="lt1"/>
                      </a:solidFill>
                    </a:ln>
                    <a:effectLst/>
                  </c:spPr>
                  <c:extLst xmlns:c15="http://schemas.microsoft.com/office/drawing/2012/chart">
                    <c:ext xmlns:c16="http://schemas.microsoft.com/office/drawing/2014/chart" uri="{C3380CC4-5D6E-409C-BE32-E72D297353CC}">
                      <c16:uniqueId val="{00000017-79F7-4916-97D7-51AE32804A76}"/>
                    </c:ext>
                  </c:extLst>
                </c:dPt>
                <c:cat>
                  <c:strRef>
                    <c:extLst xmlns:c15="http://schemas.microsoft.com/office/drawing/2012/chart">
                      <c:ext xmlns:c15="http://schemas.microsoft.com/office/drawing/2012/chart" uri="{02D57815-91ED-43cb-92C2-25804820EDAC}">
                        <c15:formulaRef>
                          <c15:sqref>Analysis!$A$83:$A$85</c15:sqref>
                        </c15:formulaRef>
                      </c:ext>
                    </c:extLst>
                    <c:strCache>
                      <c:ptCount val="3"/>
                      <c:pt idx="0">
                        <c:v>Loan</c:v>
                      </c:pt>
                      <c:pt idx="1">
                        <c:v>Grant</c:v>
                      </c:pt>
                      <c:pt idx="2">
                        <c:v>Technical Cooperation</c:v>
                      </c:pt>
                    </c:strCache>
                  </c:strRef>
                </c:cat>
                <c:val>
                  <c:numRef>
                    <c:extLst xmlns:c15="http://schemas.microsoft.com/office/drawing/2012/chart">
                      <c:ext xmlns:c15="http://schemas.microsoft.com/office/drawing/2012/chart" uri="{02D57815-91ED-43cb-92C2-25804820EDAC}">
                        <c15:formulaRef>
                          <c15:sqref>Analysis!$E$83:$E$85</c15:sqref>
                        </c15:formulaRef>
                      </c:ext>
                    </c:extLst>
                    <c:numCache>
                      <c:formatCode>0.00%</c:formatCode>
                      <c:ptCount val="3"/>
                      <c:pt idx="0">
                        <c:v>0.72840947185852867</c:v>
                      </c:pt>
                      <c:pt idx="1">
                        <c:v>0.25571473242666365</c:v>
                      </c:pt>
                      <c:pt idx="2">
                        <c:v>1.5875795714807545E-2</c:v>
                      </c:pt>
                    </c:numCache>
                  </c:numRef>
                </c:val>
                <c:extLst xmlns:c15="http://schemas.microsoft.com/office/drawing/2012/chart">
                  <c:ext xmlns:c16="http://schemas.microsoft.com/office/drawing/2014/chart" uri="{C3380CC4-5D6E-409C-BE32-E72D297353CC}">
                    <c16:uniqueId val="{00000003-0108-4EAB-A4F1-C82BF27325A8}"/>
                  </c:ext>
                </c:extLst>
              </c15:ser>
            </c15:filteredPieSeries>
          </c:ext>
        </c:extLst>
      </c:pieChart>
      <c:spPr>
        <a:noFill/>
        <a:ln>
          <a:noFill/>
        </a:ln>
        <a:effectLst/>
      </c:spPr>
    </c:plotArea>
    <c:legend>
      <c:legendPos val="b"/>
      <c:legendEntry>
        <c:idx val="0"/>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Entry>
      <c:legendEntry>
        <c:idx val="2"/>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3.7156165112365011E-2"/>
          <c:y val="0.26592205026030491"/>
          <c:w val="0.27304839534030401"/>
          <c:h val="0.5157157237475563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Status</a:t>
            </a:r>
            <a:r>
              <a:rPr lang="en-US" b="1" baseline="0"/>
              <a:t> Indicator of Projects by % </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1700460775736356E-2"/>
          <c:y val="9.5824826624460263E-2"/>
          <c:w val="0.91736321826371503"/>
          <c:h val="0.69112948625154447"/>
        </c:manualLayout>
      </c:layout>
      <c:barChart>
        <c:barDir val="bar"/>
        <c:grouping val="clustered"/>
        <c:varyColors val="0"/>
        <c:ser>
          <c:idx val="1"/>
          <c:order val="1"/>
          <c:tx>
            <c:strRef>
              <c:f>Analysis!$C$90</c:f>
              <c:strCache>
                <c:ptCount val="1"/>
                <c:pt idx="0">
                  <c:v>% of Qty</c:v>
                </c:pt>
              </c:strCache>
            </c:strRef>
          </c:tx>
          <c:spPr>
            <a:solidFill>
              <a:schemeClr val="accent2"/>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26-31F3-4137-80B4-2BD9BDDA56D9}"/>
              </c:ext>
            </c:extLst>
          </c:dPt>
          <c:dPt>
            <c:idx val="1"/>
            <c:invertIfNegative val="0"/>
            <c:bubble3D val="0"/>
            <c:spPr>
              <a:solidFill>
                <a:srgbClr val="FFE269"/>
              </a:solidFill>
              <a:ln>
                <a:noFill/>
              </a:ln>
              <a:effectLst/>
            </c:spPr>
            <c:extLst>
              <c:ext xmlns:c16="http://schemas.microsoft.com/office/drawing/2014/chart" uri="{C3380CC4-5D6E-409C-BE32-E72D297353CC}">
                <c16:uniqueId val="{00000021-31F3-4137-80B4-2BD9BDDA56D9}"/>
              </c:ext>
            </c:extLst>
          </c:dPt>
          <c:dPt>
            <c:idx val="2"/>
            <c:invertIfNegative val="0"/>
            <c:bubble3D val="0"/>
            <c:spPr>
              <a:solidFill>
                <a:srgbClr val="FF7979"/>
              </a:solidFill>
              <a:ln>
                <a:noFill/>
              </a:ln>
              <a:effectLst/>
            </c:spPr>
            <c:extLst>
              <c:ext xmlns:c16="http://schemas.microsoft.com/office/drawing/2014/chart" uri="{C3380CC4-5D6E-409C-BE32-E72D297353CC}">
                <c16:uniqueId val="{00000017-31F3-4137-80B4-2BD9BDDA56D9}"/>
              </c:ext>
            </c:extLst>
          </c:dPt>
          <c:cat>
            <c:strRef>
              <c:f>Analysis!$A$91:$A$93</c:f>
              <c:strCache>
                <c:ptCount val="3"/>
                <c:pt idx="0">
                  <c:v>Green </c:v>
                </c:pt>
                <c:pt idx="1">
                  <c:v>Amber</c:v>
                </c:pt>
                <c:pt idx="2">
                  <c:v>Red</c:v>
                </c:pt>
              </c:strCache>
            </c:strRef>
          </c:cat>
          <c:val>
            <c:numRef>
              <c:f>Analysis!$C$91:$C$93</c:f>
              <c:numCache>
                <c:formatCode>0.0%</c:formatCode>
                <c:ptCount val="3"/>
                <c:pt idx="0">
                  <c:v>0.79523809523809519</c:v>
                </c:pt>
                <c:pt idx="1">
                  <c:v>0.12380952380952381</c:v>
                </c:pt>
                <c:pt idx="2">
                  <c:v>8.0952380952380956E-2</c:v>
                </c:pt>
              </c:numCache>
            </c:numRef>
          </c:val>
          <c:extLst>
            <c:ext xmlns:c16="http://schemas.microsoft.com/office/drawing/2014/chart" uri="{C3380CC4-5D6E-409C-BE32-E72D297353CC}">
              <c16:uniqueId val="{00000001-31F3-4137-80B4-2BD9BDDA56D9}"/>
            </c:ext>
          </c:extLst>
        </c:ser>
        <c:dLbls>
          <c:showLegendKey val="0"/>
          <c:showVal val="0"/>
          <c:showCatName val="0"/>
          <c:showSerName val="0"/>
          <c:showPercent val="0"/>
          <c:showBubbleSize val="0"/>
        </c:dLbls>
        <c:gapWidth val="182"/>
        <c:axId val="425085696"/>
        <c:axId val="425081120"/>
        <c:extLst>
          <c:ext xmlns:c15="http://schemas.microsoft.com/office/drawing/2012/chart" uri="{02D57815-91ED-43cb-92C2-25804820EDAC}">
            <c15:filteredBarSeries>
              <c15:ser>
                <c:idx val="0"/>
                <c:order val="0"/>
                <c:tx>
                  <c:strRef>
                    <c:extLst>
                      <c:ext uri="{02D57815-91ED-43cb-92C2-25804820EDAC}">
                        <c15:formulaRef>
                          <c15:sqref>Analysis!$B$90</c15:sqref>
                        </c15:formulaRef>
                      </c:ext>
                    </c:extLst>
                    <c:strCache>
                      <c:ptCount val="1"/>
                      <c:pt idx="0">
                        <c:v>No. Of</c:v>
                      </c:pt>
                    </c:strCache>
                  </c:strRef>
                </c:tx>
                <c:spPr>
                  <a:solidFill>
                    <a:schemeClr val="accent1"/>
                  </a:solidFill>
                  <a:ln>
                    <a:noFill/>
                  </a:ln>
                  <a:effectLst/>
                </c:spPr>
                <c:invertIfNegative val="0"/>
                <c:cat>
                  <c:strRef>
                    <c:extLst>
                      <c:ext uri="{02D57815-91ED-43cb-92C2-25804820EDAC}">
                        <c15:formulaRef>
                          <c15:sqref>Analysis!$A$91:$A$93</c15:sqref>
                        </c15:formulaRef>
                      </c:ext>
                    </c:extLst>
                    <c:strCache>
                      <c:ptCount val="3"/>
                      <c:pt idx="0">
                        <c:v>Green </c:v>
                      </c:pt>
                      <c:pt idx="1">
                        <c:v>Amber</c:v>
                      </c:pt>
                      <c:pt idx="2">
                        <c:v>Red</c:v>
                      </c:pt>
                    </c:strCache>
                  </c:strRef>
                </c:cat>
                <c:val>
                  <c:numRef>
                    <c:extLst>
                      <c:ext uri="{02D57815-91ED-43cb-92C2-25804820EDAC}">
                        <c15:formulaRef>
                          <c15:sqref>Analysis!$B$91:$B$93</c15:sqref>
                        </c15:formulaRef>
                      </c:ext>
                    </c:extLst>
                    <c:numCache>
                      <c:formatCode>General</c:formatCode>
                      <c:ptCount val="3"/>
                      <c:pt idx="0">
                        <c:v>167</c:v>
                      </c:pt>
                      <c:pt idx="1">
                        <c:v>26</c:v>
                      </c:pt>
                      <c:pt idx="2">
                        <c:v>17</c:v>
                      </c:pt>
                    </c:numCache>
                  </c:numRef>
                </c:val>
                <c:extLst>
                  <c:ext xmlns:c16="http://schemas.microsoft.com/office/drawing/2014/chart" uri="{C3380CC4-5D6E-409C-BE32-E72D297353CC}">
                    <c16:uniqueId val="{00000000-31F3-4137-80B4-2BD9BDDA56D9}"/>
                  </c:ext>
                </c:extLst>
              </c15:ser>
            </c15:filteredBarSeries>
          </c:ext>
        </c:extLst>
      </c:barChart>
      <c:catAx>
        <c:axId val="425085696"/>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a:t>Status</a:t>
                </a:r>
                <a:r>
                  <a:rPr lang="en-US" sz="1200" baseline="0"/>
                  <a:t> Indicators</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081120"/>
        <c:crosses val="autoZero"/>
        <c:auto val="1"/>
        <c:lblAlgn val="ctr"/>
        <c:lblOffset val="100"/>
        <c:noMultiLvlLbl val="0"/>
      </c:catAx>
      <c:valAx>
        <c:axId val="4250811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GB" sz="1100" b="1"/>
                  <a:t>% of Quantity</a:t>
                </a:r>
              </a:p>
            </c:rich>
          </c:tx>
          <c:layout>
            <c:manualLayout>
              <c:xMode val="edge"/>
              <c:yMode val="edge"/>
              <c:x val="0.46486499854184904"/>
              <c:y val="0.8851600063606667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5085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1028701</xdr:colOff>
      <xdr:row>8</xdr:row>
      <xdr:rowOff>152400</xdr:rowOff>
    </xdr:from>
    <xdr:to>
      <xdr:col>20</xdr:col>
      <xdr:colOff>447676</xdr:colOff>
      <xdr:row>40</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200022</xdr:colOff>
      <xdr:row>62</xdr:row>
      <xdr:rowOff>57149</xdr:rowOff>
    </xdr:from>
    <xdr:to>
      <xdr:col>20</xdr:col>
      <xdr:colOff>590549</xdr:colOff>
      <xdr:row>97</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476249</xdr:colOff>
      <xdr:row>42</xdr:row>
      <xdr:rowOff>38099</xdr:rowOff>
    </xdr:from>
    <xdr:to>
      <xdr:col>17</xdr:col>
      <xdr:colOff>504825</xdr:colOff>
      <xdr:row>62</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104775</xdr:colOff>
      <xdr:row>98</xdr:row>
      <xdr:rowOff>180973</xdr:rowOff>
    </xdr:from>
    <xdr:to>
      <xdr:col>9</xdr:col>
      <xdr:colOff>180975</xdr:colOff>
      <xdr:row>119</xdr:row>
      <xdr:rowOff>85724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ECMD%20Consolidated%20Matrix%20@%20June%202018%20CDB%20and%20World%20Bank%20upd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WILDES\AppData\Local\Temp\notes0EC1A2\EU%20Contribu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September%20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MD%20Database/2018/September%202018%20(DRAFT)/ECMD%20Consolidated%20Matrix%20@%20September%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ULL%20Climate%20Change%20,%20Disaster%20Management%20and%20Environment%20Matrix%20@%20OCTOBER%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CMD%20Database/2018/August%202018/ECMD%20matrix%20%202018%20with%20full%20pipelin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al%20Disaster%20Management%20Project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CMD%20Database\2018\October%202018\FULL%20Climate%20Change%20,%20Disaster%20Management%20and%20Environment%20Matrix%20@%20OCTOBER%20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WILDES\AppData\Local\Temp\notes0EC1A2\MTC%20UPDATES%20CONSOLIDATED%20MATR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Matrix @ Sept 2018"/>
      <sheetName val="Analysis"/>
      <sheetName val="Closed Projects "/>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 Sept 2018"/>
      <sheetName val="Analysis"/>
      <sheetName val="Dropdown"/>
      <sheetName val="Closed Projects "/>
    </sheetNames>
    <sheetDataSet>
      <sheetData sheetId="0" refreshError="1"/>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 Sept 2018"/>
      <sheetName val="Analysis"/>
      <sheetName val="Dropdown"/>
      <sheetName val="Closed Projects "/>
    </sheetNames>
    <sheetDataSet>
      <sheetData sheetId="0" refreshError="1"/>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mate Change Projects"/>
      <sheetName val="Disaster Management Projects"/>
      <sheetName val="Environment Projects"/>
      <sheetName val="Data Analysis"/>
      <sheetName val="Regional Projects"/>
      <sheetName val="Data Val."/>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Matrix (2)"/>
      <sheetName val="Analysis"/>
      <sheetName val="Dropdown"/>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DRM Projects"/>
      <sheetName val="Data Analysis for Current"/>
      <sheetName val="Pipeline DRM Projects "/>
      <sheetName val="Data Validation"/>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imate Change Projects"/>
      <sheetName val="Disaster Management Projects"/>
      <sheetName val="Environment Projects"/>
      <sheetName val="Data Analysis"/>
      <sheetName val="Regional Projects"/>
      <sheetName val="Data Val."/>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ropdown"/>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7"/>
  <sheetViews>
    <sheetView tabSelected="1" zoomScale="80" zoomScaleNormal="80" workbookViewId="0">
      <pane xSplit="1" ySplit="1" topLeftCell="B2" activePane="bottomRight" state="frozen"/>
      <selection pane="topRight" activeCell="B1" sqref="B1"/>
      <selection pane="bottomLeft" activeCell="A2" sqref="A2"/>
      <selection pane="bottomRight" activeCell="AA3" sqref="AA3"/>
    </sheetView>
  </sheetViews>
  <sheetFormatPr defaultRowHeight="15" x14ac:dyDescent="0.25"/>
  <cols>
    <col min="1" max="1" width="26.85546875" style="17" customWidth="1"/>
    <col min="2" max="2" width="14.7109375" style="87" customWidth="1"/>
    <col min="3" max="3" width="13.5703125" style="17" hidden="1" customWidth="1"/>
    <col min="4" max="4" width="15.28515625" style="18" hidden="1" customWidth="1"/>
    <col min="5" max="5" width="16.7109375" style="167" customWidth="1"/>
    <col min="6" max="6" width="22.5703125" style="17" hidden="1" customWidth="1"/>
    <col min="7" max="7" width="48.7109375" style="18" hidden="1" customWidth="1"/>
    <col min="8" max="8" width="40.140625" style="18" hidden="1" customWidth="1"/>
    <col min="9" max="9" width="47" style="18" hidden="1" customWidth="1"/>
    <col min="10" max="10" width="16.7109375" style="125" hidden="1" customWidth="1"/>
    <col min="11" max="11" width="12.28515625" style="18" customWidth="1"/>
    <col min="12" max="12" width="9.42578125" style="18" customWidth="1"/>
    <col min="13" max="13" width="17.140625" style="143" customWidth="1"/>
    <col min="14" max="14" width="16.5703125" style="17" hidden="1" customWidth="1"/>
    <col min="15" max="15" width="16.85546875" style="17" customWidth="1"/>
    <col min="16" max="16" width="20.28515625" style="17" hidden="1" customWidth="1"/>
    <col min="17" max="17" width="18.28515625" style="17" customWidth="1"/>
    <col min="18" max="18" width="21.140625" style="17" hidden="1" customWidth="1"/>
    <col min="19" max="19" width="19.5703125" style="17" hidden="1" customWidth="1"/>
    <col min="20" max="20" width="20.5703125" style="17" hidden="1" customWidth="1"/>
    <col min="21" max="21" width="0" style="3" hidden="1" customWidth="1"/>
    <col min="22" max="22" width="9.5703125" style="3" hidden="1" customWidth="1"/>
    <col min="23" max="16384" width="9.140625" style="3"/>
  </cols>
  <sheetData>
    <row r="1" spans="1:21" s="21" customFormat="1" ht="45" x14ac:dyDescent="0.25">
      <c r="A1" s="19" t="s">
        <v>0</v>
      </c>
      <c r="B1" s="19" t="s">
        <v>1</v>
      </c>
      <c r="C1" s="19" t="s">
        <v>721</v>
      </c>
      <c r="D1" s="19" t="s">
        <v>524</v>
      </c>
      <c r="E1" s="118" t="s">
        <v>2</v>
      </c>
      <c r="F1" s="19" t="s">
        <v>558</v>
      </c>
      <c r="G1" s="20" t="s">
        <v>3</v>
      </c>
      <c r="H1" s="19" t="s">
        <v>4</v>
      </c>
      <c r="I1" s="20" t="s">
        <v>5</v>
      </c>
      <c r="J1" s="118" t="s">
        <v>6</v>
      </c>
      <c r="K1" s="19" t="s">
        <v>627</v>
      </c>
      <c r="L1" s="19" t="s">
        <v>628</v>
      </c>
      <c r="M1" s="132" t="s">
        <v>990</v>
      </c>
      <c r="N1" s="19" t="s">
        <v>991</v>
      </c>
      <c r="O1" s="19" t="s">
        <v>7</v>
      </c>
      <c r="P1" s="19" t="s">
        <v>759</v>
      </c>
      <c r="Q1" s="19" t="s">
        <v>8</v>
      </c>
      <c r="R1" s="19" t="s">
        <v>760</v>
      </c>
      <c r="S1" s="19" t="s">
        <v>761</v>
      </c>
      <c r="T1" s="19" t="s">
        <v>762</v>
      </c>
    </row>
    <row r="2" spans="1:21" customFormat="1" ht="96" customHeight="1" x14ac:dyDescent="0.25">
      <c r="A2" s="81" t="s">
        <v>369</v>
      </c>
      <c r="B2" s="67" t="s">
        <v>46</v>
      </c>
      <c r="C2" s="22" t="s">
        <v>405</v>
      </c>
      <c r="D2" s="22" t="s">
        <v>521</v>
      </c>
      <c r="E2" s="163" t="s">
        <v>28</v>
      </c>
      <c r="F2" s="23" t="s">
        <v>607</v>
      </c>
      <c r="G2" s="22" t="s">
        <v>415</v>
      </c>
      <c r="H2" s="22" t="s">
        <v>624</v>
      </c>
      <c r="I2" s="22" t="s">
        <v>844</v>
      </c>
      <c r="J2" s="119" t="s">
        <v>77</v>
      </c>
      <c r="K2" s="56">
        <v>2017</v>
      </c>
      <c r="L2" s="56">
        <v>2020</v>
      </c>
      <c r="M2" s="133"/>
      <c r="N2" s="25">
        <v>7.5</v>
      </c>
      <c r="O2" s="25">
        <v>7.5</v>
      </c>
      <c r="P2" s="22"/>
      <c r="Q2" s="22" t="s">
        <v>112</v>
      </c>
      <c r="R2" s="22">
        <v>0</v>
      </c>
      <c r="S2" s="22">
        <v>0</v>
      </c>
      <c r="T2" s="22">
        <v>0</v>
      </c>
    </row>
    <row r="3" spans="1:21" customFormat="1" ht="105.75" customHeight="1" x14ac:dyDescent="0.25">
      <c r="A3" s="81" t="s">
        <v>370</v>
      </c>
      <c r="B3" s="67" t="s">
        <v>46</v>
      </c>
      <c r="C3" s="22" t="s">
        <v>196</v>
      </c>
      <c r="D3" s="22" t="s">
        <v>521</v>
      </c>
      <c r="E3" s="163" t="s">
        <v>93</v>
      </c>
      <c r="F3" s="22"/>
      <c r="G3" s="22" t="s">
        <v>416</v>
      </c>
      <c r="H3" s="22" t="s">
        <v>720</v>
      </c>
      <c r="I3" s="22" t="s">
        <v>568</v>
      </c>
      <c r="J3" s="119" t="s">
        <v>77</v>
      </c>
      <c r="K3" s="24">
        <v>42826</v>
      </c>
      <c r="L3" s="56">
        <v>2018</v>
      </c>
      <c r="M3" s="133"/>
      <c r="N3" s="25">
        <v>0.56000000000000005</v>
      </c>
      <c r="O3" s="25">
        <v>0.56000000000000005</v>
      </c>
      <c r="P3" s="25">
        <v>0</v>
      </c>
      <c r="Q3" s="22" t="s">
        <v>112</v>
      </c>
      <c r="R3" s="22">
        <v>0.51</v>
      </c>
      <c r="S3" s="22">
        <v>0.51</v>
      </c>
      <c r="T3" s="22">
        <v>0</v>
      </c>
    </row>
    <row r="4" spans="1:21" customFormat="1" ht="85.5" x14ac:dyDescent="0.25">
      <c r="A4" s="81" t="s">
        <v>371</v>
      </c>
      <c r="B4" s="67" t="s">
        <v>46</v>
      </c>
      <c r="C4" s="22" t="s">
        <v>196</v>
      </c>
      <c r="D4" s="22" t="s">
        <v>521</v>
      </c>
      <c r="E4" s="163" t="s">
        <v>102</v>
      </c>
      <c r="F4" s="23"/>
      <c r="G4" s="22" t="s">
        <v>417</v>
      </c>
      <c r="H4" s="22" t="s">
        <v>418</v>
      </c>
      <c r="I4" s="22" t="s">
        <v>845</v>
      </c>
      <c r="J4" s="119" t="s">
        <v>77</v>
      </c>
      <c r="K4" s="27">
        <v>42736</v>
      </c>
      <c r="L4" s="27"/>
      <c r="M4" s="134"/>
      <c r="N4" s="36">
        <v>0.57999999999999996</v>
      </c>
      <c r="O4" s="36">
        <v>0.44</v>
      </c>
      <c r="P4" s="36">
        <v>0.14000000000000001</v>
      </c>
      <c r="Q4" s="36" t="s">
        <v>112</v>
      </c>
      <c r="R4" s="36">
        <v>0</v>
      </c>
      <c r="S4" s="36">
        <v>0</v>
      </c>
      <c r="T4" s="36">
        <v>0</v>
      </c>
    </row>
    <row r="5" spans="1:21" customFormat="1" ht="201.95" customHeight="1" x14ac:dyDescent="0.25">
      <c r="A5" s="81" t="s">
        <v>374</v>
      </c>
      <c r="B5" s="67" t="s">
        <v>46</v>
      </c>
      <c r="C5" s="22" t="s">
        <v>160</v>
      </c>
      <c r="D5" s="22" t="s">
        <v>521</v>
      </c>
      <c r="E5" s="163" t="s">
        <v>110</v>
      </c>
      <c r="F5" s="22"/>
      <c r="G5" s="22" t="s">
        <v>424</v>
      </c>
      <c r="H5" s="22" t="s">
        <v>425</v>
      </c>
      <c r="I5" s="22" t="s">
        <v>846</v>
      </c>
      <c r="J5" s="120" t="s">
        <v>30</v>
      </c>
      <c r="K5" s="24">
        <v>42310</v>
      </c>
      <c r="L5" s="23">
        <v>2019</v>
      </c>
      <c r="M5" s="135"/>
      <c r="N5" s="25">
        <v>0.3</v>
      </c>
      <c r="O5" s="25">
        <v>0.3</v>
      </c>
      <c r="P5" s="25">
        <v>0</v>
      </c>
      <c r="Q5" s="22" t="s">
        <v>112</v>
      </c>
      <c r="R5" s="25">
        <v>0.06</v>
      </c>
      <c r="S5" s="25">
        <v>0.06</v>
      </c>
      <c r="T5" s="25">
        <v>0</v>
      </c>
    </row>
    <row r="6" spans="1:21" customFormat="1" ht="57" x14ac:dyDescent="0.25">
      <c r="A6" s="81" t="s">
        <v>375</v>
      </c>
      <c r="B6" s="67" t="s">
        <v>46</v>
      </c>
      <c r="C6" s="22" t="s">
        <v>127</v>
      </c>
      <c r="D6" s="22" t="s">
        <v>521</v>
      </c>
      <c r="E6" s="163" t="s">
        <v>98</v>
      </c>
      <c r="F6" s="22"/>
      <c r="G6" s="22" t="s">
        <v>426</v>
      </c>
      <c r="H6" s="23"/>
      <c r="I6" s="22" t="s">
        <v>847</v>
      </c>
      <c r="J6" s="120" t="s">
        <v>30</v>
      </c>
      <c r="K6" s="24">
        <v>42086</v>
      </c>
      <c r="L6" s="27"/>
      <c r="M6" s="134"/>
      <c r="N6" s="25">
        <v>0.24</v>
      </c>
      <c r="O6" s="25">
        <v>0.24</v>
      </c>
      <c r="P6" s="25">
        <v>0</v>
      </c>
      <c r="Q6" s="22" t="s">
        <v>112</v>
      </c>
      <c r="R6" s="25">
        <v>0.06</v>
      </c>
      <c r="S6" s="25">
        <v>0.06</v>
      </c>
      <c r="T6" s="25"/>
    </row>
    <row r="7" spans="1:21" customFormat="1" ht="151.69999999999999" customHeight="1" x14ac:dyDescent="0.25">
      <c r="A7" s="81" t="s">
        <v>648</v>
      </c>
      <c r="B7" s="67" t="s">
        <v>46</v>
      </c>
      <c r="C7" s="22" t="s">
        <v>383</v>
      </c>
      <c r="D7" s="22" t="s">
        <v>521</v>
      </c>
      <c r="E7" s="163" t="s">
        <v>37</v>
      </c>
      <c r="F7" s="23"/>
      <c r="G7" s="22" t="s">
        <v>722</v>
      </c>
      <c r="H7" s="23" t="s">
        <v>293</v>
      </c>
      <c r="I7" s="22" t="s">
        <v>848</v>
      </c>
      <c r="J7" s="119" t="s">
        <v>77</v>
      </c>
      <c r="K7" s="24">
        <v>42790</v>
      </c>
      <c r="L7" s="24">
        <v>43313</v>
      </c>
      <c r="M7" s="135"/>
      <c r="N7" s="25">
        <v>0.4</v>
      </c>
      <c r="O7" s="25">
        <v>0.4</v>
      </c>
      <c r="P7" s="25">
        <v>0</v>
      </c>
      <c r="Q7" s="22" t="s">
        <v>112</v>
      </c>
      <c r="R7" s="22">
        <v>0.2</v>
      </c>
      <c r="S7" s="22">
        <v>0.2</v>
      </c>
      <c r="T7" s="22">
        <v>0.2</v>
      </c>
    </row>
    <row r="8" spans="1:21" ht="78" customHeight="1" x14ac:dyDescent="0.25">
      <c r="A8" s="81" t="s">
        <v>114</v>
      </c>
      <c r="B8" s="67" t="s">
        <v>47</v>
      </c>
      <c r="C8" s="22" t="s">
        <v>115</v>
      </c>
      <c r="D8" s="22" t="s">
        <v>523</v>
      </c>
      <c r="E8" s="163" t="s">
        <v>81</v>
      </c>
      <c r="F8" s="22"/>
      <c r="G8" s="22" t="s">
        <v>119</v>
      </c>
      <c r="H8" s="48" t="s">
        <v>807</v>
      </c>
      <c r="I8" s="27" t="s">
        <v>808</v>
      </c>
      <c r="J8" s="119" t="s">
        <v>77</v>
      </c>
      <c r="K8" s="24">
        <v>42370</v>
      </c>
      <c r="L8" s="24">
        <v>43101</v>
      </c>
      <c r="M8" s="135"/>
      <c r="N8" s="28">
        <v>0.11</v>
      </c>
      <c r="O8" s="28">
        <v>0.11</v>
      </c>
      <c r="P8" s="25" t="s">
        <v>756</v>
      </c>
      <c r="Q8" s="22" t="s">
        <v>113</v>
      </c>
      <c r="R8" s="27"/>
      <c r="S8" s="27"/>
      <c r="T8" s="27"/>
    </row>
    <row r="9" spans="1:21" ht="121.5" customHeight="1" x14ac:dyDescent="0.25">
      <c r="A9" s="126" t="s">
        <v>116</v>
      </c>
      <c r="B9" s="67" t="s">
        <v>47</v>
      </c>
      <c r="C9" s="22" t="s">
        <v>117</v>
      </c>
      <c r="D9" s="22" t="s">
        <v>523</v>
      </c>
      <c r="E9" s="163" t="s">
        <v>90</v>
      </c>
      <c r="F9" s="23"/>
      <c r="G9" s="22" t="s">
        <v>118</v>
      </c>
      <c r="H9" s="23"/>
      <c r="I9" s="22" t="s">
        <v>724</v>
      </c>
      <c r="J9" s="119" t="s">
        <v>77</v>
      </c>
      <c r="K9" s="23">
        <v>2015</v>
      </c>
      <c r="L9" s="24">
        <v>43101</v>
      </c>
      <c r="M9" s="135"/>
      <c r="N9" s="25">
        <v>0.04</v>
      </c>
      <c r="O9" s="25">
        <v>0.04</v>
      </c>
      <c r="P9" s="25">
        <v>0</v>
      </c>
      <c r="Q9" s="22" t="s">
        <v>113</v>
      </c>
      <c r="R9" s="25">
        <v>0</v>
      </c>
      <c r="S9" s="25">
        <v>0</v>
      </c>
      <c r="T9" s="25">
        <v>0</v>
      </c>
    </row>
    <row r="10" spans="1:21" customFormat="1" ht="121.5" customHeight="1" x14ac:dyDescent="0.25">
      <c r="A10" s="81" t="s">
        <v>120</v>
      </c>
      <c r="B10" s="67" t="s">
        <v>47</v>
      </c>
      <c r="C10" s="22" t="s">
        <v>121</v>
      </c>
      <c r="D10" s="22" t="s">
        <v>523</v>
      </c>
      <c r="E10" s="163" t="s">
        <v>108</v>
      </c>
      <c r="F10" s="23" t="s">
        <v>563</v>
      </c>
      <c r="G10" s="23" t="s">
        <v>122</v>
      </c>
      <c r="H10" s="23" t="s">
        <v>123</v>
      </c>
      <c r="I10" s="22" t="s">
        <v>124</v>
      </c>
      <c r="J10" s="119" t="s">
        <v>77</v>
      </c>
      <c r="K10" s="23">
        <v>2014</v>
      </c>
      <c r="L10" s="23">
        <v>2017</v>
      </c>
      <c r="M10" s="135"/>
      <c r="N10" s="25">
        <v>0.15</v>
      </c>
      <c r="O10" s="25">
        <v>0.15</v>
      </c>
      <c r="P10" s="25">
        <v>0</v>
      </c>
      <c r="Q10" s="22" t="s">
        <v>113</v>
      </c>
      <c r="R10" s="25">
        <v>0</v>
      </c>
      <c r="S10" s="25">
        <v>0</v>
      </c>
      <c r="T10" s="25">
        <v>0</v>
      </c>
      <c r="U10" s="3"/>
    </row>
    <row r="11" spans="1:21" customFormat="1" ht="121.5" customHeight="1" x14ac:dyDescent="0.25">
      <c r="A11" s="81" t="s">
        <v>125</v>
      </c>
      <c r="B11" s="67" t="s">
        <v>47</v>
      </c>
      <c r="C11" s="22" t="s">
        <v>117</v>
      </c>
      <c r="D11" s="22" t="s">
        <v>523</v>
      </c>
      <c r="E11" s="163" t="s">
        <v>90</v>
      </c>
      <c r="F11" s="23"/>
      <c r="G11" s="22" t="s">
        <v>118</v>
      </c>
      <c r="H11" s="23" t="s">
        <v>123</v>
      </c>
      <c r="I11" s="22" t="s">
        <v>725</v>
      </c>
      <c r="J11" s="119" t="s">
        <v>77</v>
      </c>
      <c r="K11" s="23">
        <v>2015</v>
      </c>
      <c r="L11" s="24">
        <v>43100</v>
      </c>
      <c r="M11" s="135"/>
      <c r="N11" s="25">
        <v>0.04</v>
      </c>
      <c r="O11" s="25">
        <v>0.04</v>
      </c>
      <c r="P11" s="25"/>
      <c r="Q11" s="22" t="s">
        <v>113</v>
      </c>
      <c r="R11" s="25"/>
      <c r="S11" s="25"/>
      <c r="T11" s="25"/>
      <c r="U11" s="2"/>
    </row>
    <row r="12" spans="1:21" ht="90.75" customHeight="1" x14ac:dyDescent="0.25">
      <c r="A12" s="81" t="s">
        <v>128</v>
      </c>
      <c r="B12" s="67" t="s">
        <v>47</v>
      </c>
      <c r="C12" s="22" t="s">
        <v>127</v>
      </c>
      <c r="D12" s="22" t="s">
        <v>523</v>
      </c>
      <c r="E12" s="163" t="s">
        <v>108</v>
      </c>
      <c r="F12" s="23" t="s">
        <v>563</v>
      </c>
      <c r="G12" s="22" t="s">
        <v>126</v>
      </c>
      <c r="H12" s="23" t="s">
        <v>123</v>
      </c>
      <c r="I12" s="23"/>
      <c r="J12" s="119" t="s">
        <v>77</v>
      </c>
      <c r="K12" s="24">
        <v>42309</v>
      </c>
      <c r="L12" s="27"/>
      <c r="M12" s="134"/>
      <c r="N12" s="25">
        <v>0.05</v>
      </c>
      <c r="O12" s="25">
        <v>0.05</v>
      </c>
      <c r="P12" s="25">
        <v>0</v>
      </c>
      <c r="Q12" s="22" t="s">
        <v>113</v>
      </c>
      <c r="R12" s="25">
        <v>0.01</v>
      </c>
      <c r="S12" s="25">
        <v>0.01</v>
      </c>
      <c r="T12" s="25">
        <v>0</v>
      </c>
      <c r="U12" s="2"/>
    </row>
    <row r="13" spans="1:21" s="2" customFormat="1" ht="84.75" customHeight="1" x14ac:dyDescent="0.25">
      <c r="A13" s="81" t="s">
        <v>372</v>
      </c>
      <c r="B13" s="32" t="s">
        <v>48</v>
      </c>
      <c r="C13" s="22" t="s">
        <v>164</v>
      </c>
      <c r="D13" s="22" t="s">
        <v>518</v>
      </c>
      <c r="E13" s="163" t="s">
        <v>17</v>
      </c>
      <c r="F13" s="23"/>
      <c r="G13" s="22" t="s">
        <v>419</v>
      </c>
      <c r="H13" s="22" t="s">
        <v>420</v>
      </c>
      <c r="I13" s="22" t="s">
        <v>849</v>
      </c>
      <c r="J13" s="119" t="s">
        <v>77</v>
      </c>
      <c r="K13" s="49" t="s">
        <v>809</v>
      </c>
      <c r="L13" s="127">
        <v>2022</v>
      </c>
      <c r="M13" s="136"/>
      <c r="N13" s="25">
        <v>42</v>
      </c>
      <c r="O13" s="25">
        <v>42</v>
      </c>
      <c r="P13" s="25">
        <v>0</v>
      </c>
      <c r="Q13" s="22" t="s">
        <v>112</v>
      </c>
      <c r="R13" s="22">
        <v>0.4</v>
      </c>
      <c r="S13" s="22">
        <v>0.4</v>
      </c>
      <c r="T13" s="22">
        <v>0</v>
      </c>
      <c r="U13" s="3"/>
    </row>
    <row r="14" spans="1:21" s="2" customFormat="1" ht="78.75" customHeight="1" x14ac:dyDescent="0.25">
      <c r="A14" s="81" t="s">
        <v>763</v>
      </c>
      <c r="B14" s="32" t="s">
        <v>48</v>
      </c>
      <c r="C14" s="26" t="s">
        <v>810</v>
      </c>
      <c r="D14" s="26" t="s">
        <v>518</v>
      </c>
      <c r="E14" s="162" t="s">
        <v>97</v>
      </c>
      <c r="F14" s="22"/>
      <c r="G14" s="26" t="s">
        <v>288</v>
      </c>
      <c r="H14" s="26" t="s">
        <v>727</v>
      </c>
      <c r="I14" s="29" t="s">
        <v>726</v>
      </c>
      <c r="J14" s="121" t="s">
        <v>77</v>
      </c>
      <c r="K14" s="26">
        <v>2015</v>
      </c>
      <c r="L14" s="26">
        <v>2020</v>
      </c>
      <c r="M14" s="137"/>
      <c r="N14" s="30">
        <v>17</v>
      </c>
      <c r="O14" s="30">
        <v>17</v>
      </c>
      <c r="P14" s="30">
        <v>0</v>
      </c>
      <c r="Q14" s="26" t="s">
        <v>112</v>
      </c>
      <c r="R14" s="30">
        <v>15.2</v>
      </c>
      <c r="S14" s="30">
        <v>15.2</v>
      </c>
      <c r="T14" s="26" t="s">
        <v>289</v>
      </c>
      <c r="U14" s="3"/>
    </row>
    <row r="15" spans="1:21" ht="117" customHeight="1" x14ac:dyDescent="0.25">
      <c r="A15" s="81" t="s">
        <v>960</v>
      </c>
      <c r="B15" s="32" t="s">
        <v>48</v>
      </c>
      <c r="C15" s="26" t="s">
        <v>290</v>
      </c>
      <c r="D15" s="26" t="s">
        <v>518</v>
      </c>
      <c r="E15" s="162" t="s">
        <v>88</v>
      </c>
      <c r="F15" s="26"/>
      <c r="G15" s="26" t="s">
        <v>291</v>
      </c>
      <c r="H15" s="26" t="s">
        <v>292</v>
      </c>
      <c r="I15" s="29" t="s">
        <v>830</v>
      </c>
      <c r="J15" s="121" t="s">
        <v>77</v>
      </c>
      <c r="K15" s="26">
        <v>2016</v>
      </c>
      <c r="L15" s="26">
        <v>2020</v>
      </c>
      <c r="M15" s="137"/>
      <c r="N15" s="26" t="s">
        <v>293</v>
      </c>
      <c r="O15" s="26" t="s">
        <v>293</v>
      </c>
      <c r="P15" s="30">
        <v>0</v>
      </c>
      <c r="Q15" s="26" t="s">
        <v>112</v>
      </c>
      <c r="R15" s="26" t="s">
        <v>293</v>
      </c>
      <c r="S15" s="26" t="s">
        <v>293</v>
      </c>
      <c r="T15" s="26" t="s">
        <v>289</v>
      </c>
    </row>
    <row r="16" spans="1:21" s="128" customFormat="1" ht="123" customHeight="1" x14ac:dyDescent="0.2">
      <c r="A16" s="126" t="s">
        <v>993</v>
      </c>
      <c r="B16" s="67" t="s">
        <v>48</v>
      </c>
      <c r="C16" s="22" t="s">
        <v>994</v>
      </c>
      <c r="D16" s="26" t="s">
        <v>518</v>
      </c>
      <c r="E16" s="162" t="s">
        <v>93</v>
      </c>
      <c r="F16" s="26"/>
      <c r="G16" s="22" t="s">
        <v>995</v>
      </c>
      <c r="H16" s="22" t="s">
        <v>996</v>
      </c>
      <c r="I16" s="22"/>
      <c r="J16" s="121" t="s">
        <v>77</v>
      </c>
      <c r="K16" s="131">
        <v>2018</v>
      </c>
      <c r="L16" s="131" t="s">
        <v>1002</v>
      </c>
      <c r="M16" s="138"/>
      <c r="N16" s="30">
        <v>0.2</v>
      </c>
      <c r="O16" s="25">
        <v>0.2</v>
      </c>
      <c r="P16" s="30">
        <v>0</v>
      </c>
      <c r="Q16" s="26" t="s">
        <v>113</v>
      </c>
      <c r="R16" s="26" t="s">
        <v>293</v>
      </c>
      <c r="S16" s="26" t="s">
        <v>293</v>
      </c>
      <c r="T16" s="26" t="s">
        <v>289</v>
      </c>
    </row>
    <row r="17" spans="1:22" ht="99.75" x14ac:dyDescent="0.25">
      <c r="A17" s="81" t="s">
        <v>294</v>
      </c>
      <c r="B17" s="32" t="s">
        <v>48</v>
      </c>
      <c r="C17" s="26" t="s">
        <v>295</v>
      </c>
      <c r="D17" s="26" t="s">
        <v>518</v>
      </c>
      <c r="E17" s="162" t="s">
        <v>97</v>
      </c>
      <c r="F17" s="26"/>
      <c r="G17" s="26" t="s">
        <v>296</v>
      </c>
      <c r="H17" s="26" t="s">
        <v>873</v>
      </c>
      <c r="I17" s="29" t="s">
        <v>874</v>
      </c>
      <c r="J17" s="121" t="s">
        <v>77</v>
      </c>
      <c r="K17" s="26">
        <v>2014</v>
      </c>
      <c r="L17" s="26">
        <v>2019</v>
      </c>
      <c r="M17" s="137"/>
      <c r="N17" s="31">
        <v>16.75</v>
      </c>
      <c r="O17" s="26">
        <v>16.75</v>
      </c>
      <c r="P17" s="30">
        <v>0</v>
      </c>
      <c r="Q17" s="26" t="s">
        <v>112</v>
      </c>
      <c r="R17" s="30">
        <v>9.6199999999999992</v>
      </c>
      <c r="S17" s="30">
        <v>9.6199999999999992</v>
      </c>
      <c r="T17" s="26" t="s">
        <v>289</v>
      </c>
    </row>
    <row r="18" spans="1:22" ht="116.25" customHeight="1" x14ac:dyDescent="0.25">
      <c r="A18" s="81" t="s">
        <v>452</v>
      </c>
      <c r="B18" s="32" t="s">
        <v>48</v>
      </c>
      <c r="C18" s="26" t="s">
        <v>451</v>
      </c>
      <c r="D18" s="26" t="s">
        <v>518</v>
      </c>
      <c r="E18" s="162" t="s">
        <v>104</v>
      </c>
      <c r="F18" s="26"/>
      <c r="G18" s="26" t="s">
        <v>453</v>
      </c>
      <c r="H18" s="26" t="s">
        <v>812</v>
      </c>
      <c r="I18" s="29"/>
      <c r="J18" s="121" t="s">
        <v>77</v>
      </c>
      <c r="K18" s="26">
        <v>2017</v>
      </c>
      <c r="L18" s="26">
        <v>2019</v>
      </c>
      <c r="M18" s="137"/>
      <c r="N18" s="30">
        <v>0.3</v>
      </c>
      <c r="O18" s="30">
        <v>0.3</v>
      </c>
      <c r="P18" s="30">
        <v>0</v>
      </c>
      <c r="Q18" s="26" t="s">
        <v>112</v>
      </c>
      <c r="R18" s="30">
        <v>0.2</v>
      </c>
      <c r="S18" s="30" t="s">
        <v>289</v>
      </c>
      <c r="T18" s="26" t="s">
        <v>811</v>
      </c>
    </row>
    <row r="19" spans="1:22" ht="128.25" x14ac:dyDescent="0.25">
      <c r="A19" s="81" t="s">
        <v>958</v>
      </c>
      <c r="B19" s="32" t="s">
        <v>48</v>
      </c>
      <c r="C19" s="26" t="s">
        <v>62</v>
      </c>
      <c r="D19" s="26" t="s">
        <v>518</v>
      </c>
      <c r="E19" s="162" t="s">
        <v>93</v>
      </c>
      <c r="F19" s="26"/>
      <c r="G19" s="26" t="s">
        <v>652</v>
      </c>
      <c r="H19" s="26" t="s">
        <v>297</v>
      </c>
      <c r="I19" s="29" t="s">
        <v>959</v>
      </c>
      <c r="J19" s="121" t="s">
        <v>77</v>
      </c>
      <c r="K19" s="26">
        <v>2015</v>
      </c>
      <c r="L19" s="26">
        <v>2020</v>
      </c>
      <c r="M19" s="137"/>
      <c r="N19" s="26" t="s">
        <v>293</v>
      </c>
      <c r="O19" s="26" t="s">
        <v>293</v>
      </c>
      <c r="P19" s="30">
        <v>0</v>
      </c>
      <c r="Q19" s="26" t="s">
        <v>112</v>
      </c>
      <c r="R19" s="26" t="s">
        <v>293</v>
      </c>
      <c r="S19" s="26" t="s">
        <v>293</v>
      </c>
      <c r="T19" s="30" t="s">
        <v>289</v>
      </c>
    </row>
    <row r="20" spans="1:22" ht="78" customHeight="1" x14ac:dyDescent="0.25">
      <c r="A20" s="81" t="s">
        <v>373</v>
      </c>
      <c r="B20" s="67" t="s">
        <v>11</v>
      </c>
      <c r="C20" s="22" t="s">
        <v>421</v>
      </c>
      <c r="D20" s="22" t="s">
        <v>522</v>
      </c>
      <c r="E20" s="163" t="s">
        <v>93</v>
      </c>
      <c r="F20" s="22"/>
      <c r="G20" s="22" t="s">
        <v>422</v>
      </c>
      <c r="H20" s="22" t="s">
        <v>423</v>
      </c>
      <c r="I20" s="22" t="s">
        <v>859</v>
      </c>
      <c r="J20" s="120" t="s">
        <v>30</v>
      </c>
      <c r="K20" s="24">
        <v>42936</v>
      </c>
      <c r="L20" s="56">
        <v>2019</v>
      </c>
      <c r="M20" s="133"/>
      <c r="N20" s="25">
        <v>0.3</v>
      </c>
      <c r="O20" s="25">
        <v>0.3</v>
      </c>
      <c r="P20" s="25">
        <v>0</v>
      </c>
      <c r="Q20" s="22" t="s">
        <v>112</v>
      </c>
      <c r="R20" s="22">
        <v>0.1</v>
      </c>
      <c r="S20" s="22">
        <v>0.1</v>
      </c>
      <c r="T20" s="30" t="s">
        <v>289</v>
      </c>
      <c r="U20"/>
    </row>
    <row r="21" spans="1:22" ht="102.75" customHeight="1" x14ac:dyDescent="0.25">
      <c r="A21" s="81" t="s">
        <v>376</v>
      </c>
      <c r="B21" s="67" t="s">
        <v>11</v>
      </c>
      <c r="C21" s="22" t="s">
        <v>299</v>
      </c>
      <c r="D21" s="22" t="s">
        <v>522</v>
      </c>
      <c r="E21" s="163" t="s">
        <v>93</v>
      </c>
      <c r="F21" s="22"/>
      <c r="G21" s="22" t="s">
        <v>427</v>
      </c>
      <c r="H21" s="22" t="s">
        <v>526</v>
      </c>
      <c r="I21" s="22" t="s">
        <v>850</v>
      </c>
      <c r="J21" s="120" t="s">
        <v>30</v>
      </c>
      <c r="K21" s="24">
        <v>42937</v>
      </c>
      <c r="L21" s="27"/>
      <c r="M21" s="134"/>
      <c r="N21" s="25">
        <v>0.37</v>
      </c>
      <c r="O21" s="25">
        <v>0.37</v>
      </c>
      <c r="P21" s="25">
        <v>0</v>
      </c>
      <c r="Q21" s="22" t="s">
        <v>112</v>
      </c>
      <c r="R21" s="22">
        <v>0</v>
      </c>
      <c r="S21" s="22">
        <v>0</v>
      </c>
      <c r="T21" s="30" t="s">
        <v>289</v>
      </c>
      <c r="U21"/>
    </row>
    <row r="22" spans="1:22" customFormat="1" ht="75.75" customHeight="1" x14ac:dyDescent="0.25">
      <c r="A22" s="81" t="s">
        <v>377</v>
      </c>
      <c r="B22" s="67" t="s">
        <v>11</v>
      </c>
      <c r="C22" s="22" t="s">
        <v>401</v>
      </c>
      <c r="D22" s="22" t="s">
        <v>522</v>
      </c>
      <c r="E22" s="163" t="s">
        <v>93</v>
      </c>
      <c r="F22" s="22"/>
      <c r="G22" s="22" t="s">
        <v>428</v>
      </c>
      <c r="H22" s="22" t="s">
        <v>723</v>
      </c>
      <c r="I22" s="22" t="s">
        <v>851</v>
      </c>
      <c r="J22" s="120" t="s">
        <v>30</v>
      </c>
      <c r="K22" s="24">
        <v>42917</v>
      </c>
      <c r="L22" s="24">
        <v>43252</v>
      </c>
      <c r="M22" s="135"/>
      <c r="N22" s="28">
        <v>0.3</v>
      </c>
      <c r="O22" s="28">
        <v>0.3</v>
      </c>
      <c r="P22" s="25">
        <v>0</v>
      </c>
      <c r="Q22" s="22" t="s">
        <v>112</v>
      </c>
      <c r="R22" s="22">
        <v>0</v>
      </c>
      <c r="S22" s="22">
        <v>0</v>
      </c>
      <c r="T22" s="22">
        <v>0</v>
      </c>
    </row>
    <row r="23" spans="1:22" customFormat="1" ht="77.25" customHeight="1" x14ac:dyDescent="0.25">
      <c r="A23" s="81" t="s">
        <v>764</v>
      </c>
      <c r="B23" s="67" t="s">
        <v>11</v>
      </c>
      <c r="C23" s="22" t="s">
        <v>9</v>
      </c>
      <c r="D23" s="22" t="s">
        <v>522</v>
      </c>
      <c r="E23" s="163" t="s">
        <v>10</v>
      </c>
      <c r="F23" s="22"/>
      <c r="G23" s="22" t="s">
        <v>653</v>
      </c>
      <c r="H23" s="22" t="s">
        <v>649</v>
      </c>
      <c r="I23" s="22" t="s">
        <v>554</v>
      </c>
      <c r="J23" s="121" t="s">
        <v>77</v>
      </c>
      <c r="K23" s="22">
        <v>2016</v>
      </c>
      <c r="L23" s="24">
        <v>43451</v>
      </c>
      <c r="M23" s="135"/>
      <c r="N23" s="25">
        <v>0.82</v>
      </c>
      <c r="O23" s="25">
        <v>0.44</v>
      </c>
      <c r="P23" s="25">
        <v>0.38</v>
      </c>
      <c r="Q23" s="22" t="s">
        <v>113</v>
      </c>
      <c r="R23" s="25"/>
      <c r="S23" s="25"/>
      <c r="T23" s="25"/>
      <c r="U23" s="3"/>
    </row>
    <row r="24" spans="1:22" customFormat="1" ht="71.25" customHeight="1" x14ac:dyDescent="0.25">
      <c r="A24" s="81" t="s">
        <v>14</v>
      </c>
      <c r="B24" s="67" t="s">
        <v>11</v>
      </c>
      <c r="C24" s="22" t="s">
        <v>12</v>
      </c>
      <c r="D24" s="22" t="s">
        <v>522</v>
      </c>
      <c r="E24" s="163" t="s">
        <v>10</v>
      </c>
      <c r="F24" s="22" t="s">
        <v>611</v>
      </c>
      <c r="G24" s="22" t="s">
        <v>15</v>
      </c>
      <c r="H24" s="22" t="s">
        <v>765</v>
      </c>
      <c r="I24" s="22" t="s">
        <v>766</v>
      </c>
      <c r="J24" s="119" t="s">
        <v>16</v>
      </c>
      <c r="K24" s="24">
        <v>41627</v>
      </c>
      <c r="L24" s="24">
        <v>43452</v>
      </c>
      <c r="M24" s="135"/>
      <c r="N24" s="25">
        <v>6.8</v>
      </c>
      <c r="O24" s="25">
        <v>6.8</v>
      </c>
      <c r="P24" s="25">
        <v>0</v>
      </c>
      <c r="Q24" s="22" t="s">
        <v>112</v>
      </c>
      <c r="R24" s="25">
        <v>5.0999999999999996</v>
      </c>
      <c r="S24" s="25">
        <f t="shared" ref="S24:S33" si="0">R24</f>
        <v>5.0999999999999996</v>
      </c>
      <c r="T24" s="25">
        <v>0</v>
      </c>
      <c r="U24" s="3"/>
    </row>
    <row r="25" spans="1:22" ht="109.5" customHeight="1" x14ac:dyDescent="0.25">
      <c r="A25" s="81" t="s">
        <v>18</v>
      </c>
      <c r="B25" s="67" t="s">
        <v>11</v>
      </c>
      <c r="C25" s="22" t="s">
        <v>19</v>
      </c>
      <c r="D25" s="22" t="s">
        <v>522</v>
      </c>
      <c r="E25" s="163" t="s">
        <v>20</v>
      </c>
      <c r="F25" s="22" t="s">
        <v>622</v>
      </c>
      <c r="G25" s="22" t="s">
        <v>21</v>
      </c>
      <c r="H25" s="22" t="s">
        <v>650</v>
      </c>
      <c r="I25" s="22" t="s">
        <v>860</v>
      </c>
      <c r="J25" s="119" t="s">
        <v>16</v>
      </c>
      <c r="K25" s="24">
        <v>42704</v>
      </c>
      <c r="L25" s="24">
        <v>44894</v>
      </c>
      <c r="M25" s="135"/>
      <c r="N25" s="25">
        <v>26.21</v>
      </c>
      <c r="O25" s="25">
        <v>26.21</v>
      </c>
      <c r="P25" s="25">
        <v>0</v>
      </c>
      <c r="Q25" s="22" t="s">
        <v>112</v>
      </c>
      <c r="R25" s="25">
        <v>4.37</v>
      </c>
      <c r="S25" s="25">
        <f t="shared" si="0"/>
        <v>4.37</v>
      </c>
      <c r="T25" s="25">
        <v>0</v>
      </c>
      <c r="V25" s="88"/>
    </row>
    <row r="26" spans="1:22" ht="71.25" customHeight="1" x14ac:dyDescent="0.25">
      <c r="A26" s="81" t="s">
        <v>22</v>
      </c>
      <c r="B26" s="67" t="s">
        <v>11</v>
      </c>
      <c r="C26" s="22" t="s">
        <v>23</v>
      </c>
      <c r="D26" s="22" t="s">
        <v>522</v>
      </c>
      <c r="E26" s="163" t="s">
        <v>24</v>
      </c>
      <c r="F26" s="22" t="s">
        <v>622</v>
      </c>
      <c r="G26" s="22" t="s">
        <v>25</v>
      </c>
      <c r="H26" s="22" t="s">
        <v>767</v>
      </c>
      <c r="I26" s="22" t="s">
        <v>654</v>
      </c>
      <c r="J26" s="119" t="s">
        <v>16</v>
      </c>
      <c r="K26" s="24">
        <v>41767</v>
      </c>
      <c r="L26" s="24">
        <v>43589</v>
      </c>
      <c r="M26" s="135"/>
      <c r="N26" s="25">
        <v>17.399999999999999</v>
      </c>
      <c r="O26" s="25">
        <v>17.399999999999999</v>
      </c>
      <c r="P26" s="25">
        <v>0</v>
      </c>
      <c r="Q26" s="22" t="s">
        <v>112</v>
      </c>
      <c r="R26" s="25">
        <v>4.75</v>
      </c>
      <c r="S26" s="25">
        <f t="shared" si="0"/>
        <v>4.75</v>
      </c>
      <c r="T26" s="25">
        <v>0</v>
      </c>
    </row>
    <row r="27" spans="1:22" ht="77.45" customHeight="1" x14ac:dyDescent="0.25">
      <c r="A27" s="81" t="s">
        <v>26</v>
      </c>
      <c r="B27" s="67" t="s">
        <v>11</v>
      </c>
      <c r="C27" s="22" t="s">
        <v>27</v>
      </c>
      <c r="D27" s="22" t="s">
        <v>522</v>
      </c>
      <c r="E27" s="163" t="s">
        <v>28</v>
      </c>
      <c r="F27" s="22" t="s">
        <v>617</v>
      </c>
      <c r="G27" s="22" t="s">
        <v>29</v>
      </c>
      <c r="H27" s="22" t="s">
        <v>768</v>
      </c>
      <c r="I27" s="22" t="s">
        <v>629</v>
      </c>
      <c r="J27" s="120" t="s">
        <v>30</v>
      </c>
      <c r="K27" s="24">
        <v>41950</v>
      </c>
      <c r="L27" s="24">
        <v>43989</v>
      </c>
      <c r="M27" s="135"/>
      <c r="N27" s="25">
        <v>15.1</v>
      </c>
      <c r="O27" s="25">
        <v>15.1</v>
      </c>
      <c r="P27" s="25">
        <v>0</v>
      </c>
      <c r="Q27" s="22" t="s">
        <v>112</v>
      </c>
      <c r="R27" s="25">
        <f>2 +8.4</f>
        <v>10.4</v>
      </c>
      <c r="S27" s="25">
        <f t="shared" si="0"/>
        <v>10.4</v>
      </c>
      <c r="T27" s="25">
        <v>0</v>
      </c>
    </row>
    <row r="28" spans="1:22" ht="64.5" customHeight="1" x14ac:dyDescent="0.25">
      <c r="A28" s="81" t="s">
        <v>31</v>
      </c>
      <c r="B28" s="67" t="s">
        <v>11</v>
      </c>
      <c r="C28" s="22" t="s">
        <v>32</v>
      </c>
      <c r="D28" s="22" t="s">
        <v>522</v>
      </c>
      <c r="E28" s="163" t="s">
        <v>33</v>
      </c>
      <c r="F28" s="22" t="s">
        <v>614</v>
      </c>
      <c r="G28" s="22" t="s">
        <v>34</v>
      </c>
      <c r="H28" s="22" t="s">
        <v>769</v>
      </c>
      <c r="I28" s="22" t="s">
        <v>861</v>
      </c>
      <c r="J28" s="120" t="s">
        <v>30</v>
      </c>
      <c r="K28" s="24">
        <v>41599</v>
      </c>
      <c r="L28" s="24">
        <v>44155</v>
      </c>
      <c r="M28" s="135"/>
      <c r="N28" s="25">
        <v>24.3</v>
      </c>
      <c r="O28" s="25">
        <v>24.3</v>
      </c>
      <c r="P28" s="25"/>
      <c r="Q28" s="22" t="s">
        <v>112</v>
      </c>
      <c r="R28" s="25">
        <f>(2.765+1.263+1.523+5.641+0.144+0.183+0.156+0.154+0.156)*1.1</f>
        <v>13.183500000000002</v>
      </c>
      <c r="S28" s="25">
        <f t="shared" si="0"/>
        <v>13.183500000000002</v>
      </c>
      <c r="T28" s="25">
        <v>0</v>
      </c>
    </row>
    <row r="29" spans="1:22" ht="205.5" customHeight="1" x14ac:dyDescent="0.25">
      <c r="A29" s="81" t="s">
        <v>35</v>
      </c>
      <c r="B29" s="67" t="s">
        <v>11</v>
      </c>
      <c r="C29" s="22" t="s">
        <v>36</v>
      </c>
      <c r="D29" s="22" t="s">
        <v>522</v>
      </c>
      <c r="E29" s="163" t="s">
        <v>37</v>
      </c>
      <c r="F29" s="23"/>
      <c r="G29" s="22" t="s">
        <v>38</v>
      </c>
      <c r="H29" s="22" t="s">
        <v>728</v>
      </c>
      <c r="I29" s="22" t="s">
        <v>862</v>
      </c>
      <c r="J29" s="120" t="s">
        <v>30</v>
      </c>
      <c r="K29" s="24">
        <v>41631</v>
      </c>
      <c r="L29" s="24">
        <v>43466</v>
      </c>
      <c r="M29" s="135"/>
      <c r="N29" s="25">
        <v>5.5</v>
      </c>
      <c r="O29" s="25">
        <v>5.5</v>
      </c>
      <c r="P29" s="25">
        <v>0</v>
      </c>
      <c r="Q29" s="22" t="s">
        <v>112</v>
      </c>
      <c r="R29" s="25">
        <f>(0.936165+1.062572+1.104635+1.817615)*1.1</f>
        <v>5.4130857000000008</v>
      </c>
      <c r="S29" s="25">
        <f t="shared" si="0"/>
        <v>5.4130857000000008</v>
      </c>
      <c r="T29" s="25">
        <v>0</v>
      </c>
    </row>
    <row r="30" spans="1:22" ht="219" customHeight="1" x14ac:dyDescent="0.25">
      <c r="A30" s="81" t="s">
        <v>39</v>
      </c>
      <c r="B30" s="67" t="s">
        <v>11</v>
      </c>
      <c r="C30" s="22" t="s">
        <v>40</v>
      </c>
      <c r="D30" s="22" t="s">
        <v>522</v>
      </c>
      <c r="E30" s="163" t="s">
        <v>20</v>
      </c>
      <c r="F30" s="23"/>
      <c r="G30" s="22" t="s">
        <v>41</v>
      </c>
      <c r="H30" s="22" t="s">
        <v>729</v>
      </c>
      <c r="I30" s="22" t="s">
        <v>863</v>
      </c>
      <c r="J30" s="119" t="s">
        <v>16</v>
      </c>
      <c r="K30" s="24">
        <v>41723</v>
      </c>
      <c r="L30" s="24">
        <v>43183</v>
      </c>
      <c r="M30" s="135"/>
      <c r="N30" s="60">
        <v>40.4</v>
      </c>
      <c r="O30" s="60">
        <v>40.4</v>
      </c>
      <c r="P30" s="25">
        <v>0</v>
      </c>
      <c r="Q30" s="22" t="s">
        <v>112</v>
      </c>
      <c r="R30" s="25">
        <f>(7.07+7.5+0.4)*1.37</f>
        <v>20.508900000000004</v>
      </c>
      <c r="S30" s="25">
        <f t="shared" si="0"/>
        <v>20.508900000000004</v>
      </c>
      <c r="T30" s="25">
        <v>0</v>
      </c>
    </row>
    <row r="31" spans="1:22" ht="169.15" customHeight="1" x14ac:dyDescent="0.25">
      <c r="A31" s="81" t="s">
        <v>866</v>
      </c>
      <c r="B31" s="67" t="s">
        <v>11</v>
      </c>
      <c r="C31" s="22" t="s">
        <v>867</v>
      </c>
      <c r="D31" s="23" t="s">
        <v>522</v>
      </c>
      <c r="E31" s="163" t="s">
        <v>37</v>
      </c>
      <c r="F31" s="22" t="s">
        <v>868</v>
      </c>
      <c r="G31" s="22" t="s">
        <v>869</v>
      </c>
      <c r="H31" s="22" t="s">
        <v>870</v>
      </c>
      <c r="I31" s="22" t="s">
        <v>871</v>
      </c>
      <c r="J31" s="119" t="s">
        <v>77</v>
      </c>
      <c r="K31" s="33">
        <v>2018</v>
      </c>
      <c r="L31" s="33">
        <v>2021</v>
      </c>
      <c r="M31" s="139"/>
      <c r="N31" s="58">
        <v>4.26</v>
      </c>
      <c r="O31" s="59">
        <f>N31</f>
        <v>4.26</v>
      </c>
      <c r="P31" s="25">
        <v>0</v>
      </c>
      <c r="Q31" s="22" t="s">
        <v>112</v>
      </c>
      <c r="R31" s="22">
        <v>0</v>
      </c>
      <c r="S31" s="25">
        <f t="shared" si="0"/>
        <v>0</v>
      </c>
      <c r="T31" s="22">
        <v>0</v>
      </c>
    </row>
    <row r="32" spans="1:22" ht="151.9" customHeight="1" x14ac:dyDescent="0.25">
      <c r="A32" s="81" t="s">
        <v>42</v>
      </c>
      <c r="B32" s="67" t="s">
        <v>11</v>
      </c>
      <c r="C32" s="22" t="s">
        <v>12</v>
      </c>
      <c r="D32" s="22" t="s">
        <v>522</v>
      </c>
      <c r="E32" s="163" t="s">
        <v>10</v>
      </c>
      <c r="F32" s="23"/>
      <c r="G32" s="22" t="s">
        <v>43</v>
      </c>
      <c r="H32" s="22" t="s">
        <v>770</v>
      </c>
      <c r="I32" s="22" t="s">
        <v>864</v>
      </c>
      <c r="J32" s="119" t="s">
        <v>16</v>
      </c>
      <c r="K32" s="23">
        <v>2014</v>
      </c>
      <c r="L32" s="23">
        <v>2019</v>
      </c>
      <c r="M32" s="135"/>
      <c r="N32" s="25">
        <v>3.26</v>
      </c>
      <c r="O32" s="25">
        <v>3.26</v>
      </c>
      <c r="P32" s="25">
        <v>0</v>
      </c>
      <c r="Q32" s="22" t="s">
        <v>112</v>
      </c>
      <c r="R32" s="25"/>
      <c r="S32" s="25">
        <f t="shared" si="0"/>
        <v>0</v>
      </c>
      <c r="T32" s="25">
        <v>0</v>
      </c>
    </row>
    <row r="33" spans="1:20" ht="123" customHeight="1" x14ac:dyDescent="0.25">
      <c r="A33" s="81" t="s">
        <v>44</v>
      </c>
      <c r="B33" s="67" t="s">
        <v>11</v>
      </c>
      <c r="C33" s="22" t="s">
        <v>12</v>
      </c>
      <c r="D33" s="22" t="s">
        <v>522</v>
      </c>
      <c r="E33" s="162" t="s">
        <v>10</v>
      </c>
      <c r="F33" s="26" t="s">
        <v>611</v>
      </c>
      <c r="G33" s="22" t="s">
        <v>45</v>
      </c>
      <c r="H33" s="22" t="s">
        <v>771</v>
      </c>
      <c r="I33" s="22" t="s">
        <v>865</v>
      </c>
      <c r="J33" s="119" t="s">
        <v>16</v>
      </c>
      <c r="K33" s="24">
        <v>42698</v>
      </c>
      <c r="L33" s="24">
        <v>45253</v>
      </c>
      <c r="M33" s="135"/>
      <c r="N33" s="25">
        <v>2</v>
      </c>
      <c r="O33" s="25">
        <v>2</v>
      </c>
      <c r="P33" s="25">
        <v>0</v>
      </c>
      <c r="Q33" s="22" t="s">
        <v>112</v>
      </c>
      <c r="R33" s="25">
        <v>0.06</v>
      </c>
      <c r="S33" s="25">
        <f t="shared" si="0"/>
        <v>0.06</v>
      </c>
      <c r="T33" s="25">
        <v>0</v>
      </c>
    </row>
    <row r="34" spans="1:20" ht="162" customHeight="1" x14ac:dyDescent="0.25">
      <c r="A34" s="81" t="s">
        <v>565</v>
      </c>
      <c r="B34" s="67" t="s">
        <v>49</v>
      </c>
      <c r="C34" s="22" t="s">
        <v>129</v>
      </c>
      <c r="D34" s="22" t="s">
        <v>523</v>
      </c>
      <c r="E34" s="163" t="s">
        <v>89</v>
      </c>
      <c r="F34" s="23"/>
      <c r="G34" s="22" t="s">
        <v>130</v>
      </c>
      <c r="H34" s="22" t="s">
        <v>730</v>
      </c>
      <c r="I34" s="22" t="s">
        <v>813</v>
      </c>
      <c r="J34" s="119" t="s">
        <v>77</v>
      </c>
      <c r="K34" s="24">
        <v>42979</v>
      </c>
      <c r="L34" s="24">
        <v>43343</v>
      </c>
      <c r="M34" s="135"/>
      <c r="N34" s="25">
        <v>0.04</v>
      </c>
      <c r="O34" s="25">
        <v>0.04</v>
      </c>
      <c r="P34" s="25">
        <v>0</v>
      </c>
      <c r="Q34" s="22" t="s">
        <v>112</v>
      </c>
      <c r="R34" s="25">
        <v>0.01</v>
      </c>
      <c r="S34" s="25">
        <v>0.01</v>
      </c>
      <c r="T34" s="25">
        <v>0</v>
      </c>
    </row>
    <row r="35" spans="1:20" ht="126" customHeight="1" x14ac:dyDescent="0.25">
      <c r="A35" s="81" t="s">
        <v>566</v>
      </c>
      <c r="B35" s="67" t="s">
        <v>49</v>
      </c>
      <c r="C35" s="22" t="s">
        <v>121</v>
      </c>
      <c r="D35" s="22" t="s">
        <v>523</v>
      </c>
      <c r="E35" s="163" t="s">
        <v>17</v>
      </c>
      <c r="F35" s="23"/>
      <c r="G35" s="22" t="s">
        <v>131</v>
      </c>
      <c r="H35" s="22" t="s">
        <v>132</v>
      </c>
      <c r="I35" s="22" t="s">
        <v>534</v>
      </c>
      <c r="J35" s="122" t="s">
        <v>78</v>
      </c>
      <c r="K35" s="24">
        <v>42705</v>
      </c>
      <c r="L35" s="24">
        <v>43281</v>
      </c>
      <c r="M35" s="135"/>
      <c r="N35" s="25">
        <v>0.21</v>
      </c>
      <c r="O35" s="25">
        <v>0.21</v>
      </c>
      <c r="P35" s="25">
        <v>0</v>
      </c>
      <c r="Q35" s="22" t="s">
        <v>113</v>
      </c>
      <c r="R35" s="25">
        <v>0.08</v>
      </c>
      <c r="S35" s="25">
        <v>0.08</v>
      </c>
      <c r="T35" s="25">
        <v>0</v>
      </c>
    </row>
    <row r="36" spans="1:20" ht="108" customHeight="1" x14ac:dyDescent="0.25">
      <c r="A36" s="81" t="s">
        <v>567</v>
      </c>
      <c r="B36" s="67" t="s">
        <v>49</v>
      </c>
      <c r="C36" s="22" t="s">
        <v>121</v>
      </c>
      <c r="D36" s="22" t="s">
        <v>523</v>
      </c>
      <c r="E36" s="163" t="s">
        <v>17</v>
      </c>
      <c r="F36" s="23"/>
      <c r="G36" s="22" t="s">
        <v>133</v>
      </c>
      <c r="H36" s="22" t="s">
        <v>504</v>
      </c>
      <c r="I36" s="22" t="s">
        <v>814</v>
      </c>
      <c r="J36" s="120" t="s">
        <v>30</v>
      </c>
      <c r="K36" s="24">
        <v>43039</v>
      </c>
      <c r="L36" s="24">
        <v>43251</v>
      </c>
      <c r="M36" s="135"/>
      <c r="N36" s="25">
        <v>0.05</v>
      </c>
      <c r="O36" s="25">
        <v>0.05</v>
      </c>
      <c r="P36" s="25">
        <v>0</v>
      </c>
      <c r="Q36" s="22" t="s">
        <v>113</v>
      </c>
      <c r="R36" s="25">
        <v>0</v>
      </c>
      <c r="S36" s="25">
        <v>0</v>
      </c>
      <c r="T36" s="25" t="s">
        <v>756</v>
      </c>
    </row>
    <row r="37" spans="1:20" ht="116.25" customHeight="1" x14ac:dyDescent="0.25">
      <c r="A37" s="81" t="s">
        <v>298</v>
      </c>
      <c r="B37" s="67" t="s">
        <v>50</v>
      </c>
      <c r="C37" s="22" t="s">
        <v>454</v>
      </c>
      <c r="D37" s="22" t="s">
        <v>518</v>
      </c>
      <c r="E37" s="163" t="s">
        <v>81</v>
      </c>
      <c r="F37" s="22"/>
      <c r="G37" s="22" t="s">
        <v>455</v>
      </c>
      <c r="H37" s="22" t="s">
        <v>456</v>
      </c>
      <c r="I37" s="22" t="s">
        <v>457</v>
      </c>
      <c r="J37" s="120" t="s">
        <v>77</v>
      </c>
      <c r="K37" s="24">
        <v>42005</v>
      </c>
      <c r="L37" s="24">
        <v>43101</v>
      </c>
      <c r="M37" s="135"/>
      <c r="N37" s="25">
        <v>0.6</v>
      </c>
      <c r="O37" s="25">
        <v>0.3</v>
      </c>
      <c r="P37" s="25">
        <v>0.3</v>
      </c>
      <c r="Q37" s="22" t="s">
        <v>112</v>
      </c>
      <c r="R37" s="25">
        <v>0.2</v>
      </c>
      <c r="S37" s="25">
        <v>0.06</v>
      </c>
      <c r="T37" s="25">
        <v>0.11</v>
      </c>
    </row>
    <row r="38" spans="1:20" ht="128.25" customHeight="1" x14ac:dyDescent="0.25">
      <c r="A38" s="81" t="s">
        <v>772</v>
      </c>
      <c r="B38" s="67" t="s">
        <v>51</v>
      </c>
      <c r="C38" s="22" t="s">
        <v>318</v>
      </c>
      <c r="D38" s="22" t="s">
        <v>518</v>
      </c>
      <c r="E38" s="163" t="s">
        <v>24</v>
      </c>
      <c r="F38" s="23"/>
      <c r="G38" s="22" t="s">
        <v>317</v>
      </c>
      <c r="H38" s="22" t="s">
        <v>817</v>
      </c>
      <c r="I38" s="22" t="s">
        <v>815</v>
      </c>
      <c r="J38" s="119" t="s">
        <v>77</v>
      </c>
      <c r="K38" s="24">
        <v>40179</v>
      </c>
      <c r="L38" s="24">
        <v>43101</v>
      </c>
      <c r="M38" s="135"/>
      <c r="N38" s="25">
        <v>1.6</v>
      </c>
      <c r="O38" s="25">
        <v>1.6</v>
      </c>
      <c r="P38" s="25">
        <v>0</v>
      </c>
      <c r="Q38" s="22" t="s">
        <v>113</v>
      </c>
      <c r="R38" s="25" t="s">
        <v>293</v>
      </c>
      <c r="S38" s="25" t="s">
        <v>293</v>
      </c>
      <c r="T38" s="25" t="s">
        <v>289</v>
      </c>
    </row>
    <row r="39" spans="1:20" ht="93.75" customHeight="1" x14ac:dyDescent="0.25">
      <c r="A39" s="81" t="s">
        <v>961</v>
      </c>
      <c r="B39" s="67" t="s">
        <v>51</v>
      </c>
      <c r="C39" s="22" t="s">
        <v>51</v>
      </c>
      <c r="D39" s="22" t="s">
        <v>518</v>
      </c>
      <c r="E39" s="163" t="s">
        <v>84</v>
      </c>
      <c r="F39" s="23"/>
      <c r="G39" s="22" t="s">
        <v>731</v>
      </c>
      <c r="H39" s="22" t="s">
        <v>458</v>
      </c>
      <c r="I39" s="22" t="s">
        <v>816</v>
      </c>
      <c r="J39" s="119" t="s">
        <v>77</v>
      </c>
      <c r="K39" s="34">
        <v>2018</v>
      </c>
      <c r="L39" s="34">
        <v>2018</v>
      </c>
      <c r="M39" s="135"/>
      <c r="N39" s="50" t="s">
        <v>293</v>
      </c>
      <c r="O39" s="37" t="s">
        <v>293</v>
      </c>
      <c r="P39" s="37" t="s">
        <v>289</v>
      </c>
      <c r="Q39" s="22" t="s">
        <v>112</v>
      </c>
      <c r="R39" s="25" t="s">
        <v>293</v>
      </c>
      <c r="S39" s="25" t="s">
        <v>293</v>
      </c>
      <c r="T39" s="25" t="s">
        <v>289</v>
      </c>
    </row>
    <row r="40" spans="1:20" ht="109.5" customHeight="1" x14ac:dyDescent="0.25">
      <c r="A40" s="81" t="s">
        <v>773</v>
      </c>
      <c r="B40" s="67" t="s">
        <v>51</v>
      </c>
      <c r="C40" s="22" t="s">
        <v>62</v>
      </c>
      <c r="D40" s="22" t="s">
        <v>518</v>
      </c>
      <c r="E40" s="163" t="s">
        <v>33</v>
      </c>
      <c r="F40" s="23"/>
      <c r="G40" s="22" t="s">
        <v>536</v>
      </c>
      <c r="H40" s="22" t="s">
        <v>319</v>
      </c>
      <c r="I40" s="22" t="s">
        <v>303</v>
      </c>
      <c r="J40" s="119" t="s">
        <v>77</v>
      </c>
      <c r="K40" s="34">
        <v>2016</v>
      </c>
      <c r="L40" s="34">
        <v>2020</v>
      </c>
      <c r="M40" s="135"/>
      <c r="N40" s="25">
        <v>0.25</v>
      </c>
      <c r="O40" s="25">
        <v>0.25</v>
      </c>
      <c r="P40" s="25">
        <v>0</v>
      </c>
      <c r="Q40" s="22" t="s">
        <v>112</v>
      </c>
      <c r="R40" s="25" t="s">
        <v>293</v>
      </c>
      <c r="S40" s="25" t="s">
        <v>293</v>
      </c>
      <c r="T40" s="25" t="s">
        <v>289</v>
      </c>
    </row>
    <row r="41" spans="1:20" s="128" customFormat="1" ht="144" x14ac:dyDescent="0.2">
      <c r="A41" s="126" t="s">
        <v>992</v>
      </c>
      <c r="B41" s="67" t="s">
        <v>51</v>
      </c>
      <c r="C41" s="22" t="s">
        <v>76</v>
      </c>
      <c r="D41" s="22" t="s">
        <v>93</v>
      </c>
      <c r="E41" s="163" t="s">
        <v>93</v>
      </c>
      <c r="F41" s="23"/>
      <c r="G41" s="22" t="s">
        <v>988</v>
      </c>
      <c r="H41" s="22" t="s">
        <v>989</v>
      </c>
      <c r="I41" s="22"/>
      <c r="J41" s="121" t="s">
        <v>77</v>
      </c>
      <c r="K41" s="130">
        <v>2018</v>
      </c>
      <c r="L41" s="130">
        <v>2023</v>
      </c>
      <c r="M41" s="28">
        <v>15.2</v>
      </c>
      <c r="N41" s="30" t="s">
        <v>293</v>
      </c>
      <c r="O41" s="30" t="s">
        <v>293</v>
      </c>
      <c r="P41" s="25">
        <v>0</v>
      </c>
      <c r="Q41" s="22" t="s">
        <v>112</v>
      </c>
      <c r="R41" s="25" t="s">
        <v>293</v>
      </c>
      <c r="S41" s="25" t="s">
        <v>293</v>
      </c>
      <c r="T41" s="25" t="s">
        <v>289</v>
      </c>
    </row>
    <row r="42" spans="1:20" ht="115.5" customHeight="1" x14ac:dyDescent="0.25">
      <c r="A42" s="81" t="s">
        <v>774</v>
      </c>
      <c r="B42" s="67" t="s">
        <v>51</v>
      </c>
      <c r="C42" s="22" t="s">
        <v>320</v>
      </c>
      <c r="D42" s="22" t="s">
        <v>518</v>
      </c>
      <c r="E42" s="163" t="s">
        <v>93</v>
      </c>
      <c r="F42" s="22"/>
      <c r="G42" s="22" t="s">
        <v>625</v>
      </c>
      <c r="H42" s="22" t="s">
        <v>775</v>
      </c>
      <c r="I42" s="22" t="s">
        <v>303</v>
      </c>
      <c r="J42" s="119" t="s">
        <v>77</v>
      </c>
      <c r="K42" s="24">
        <v>41275</v>
      </c>
      <c r="L42" s="24">
        <v>43101</v>
      </c>
      <c r="M42" s="135"/>
      <c r="N42" s="25">
        <v>0.2</v>
      </c>
      <c r="O42" s="25">
        <v>0.2</v>
      </c>
      <c r="P42" s="25">
        <v>0</v>
      </c>
      <c r="Q42" s="22" t="s">
        <v>112</v>
      </c>
      <c r="R42" s="25" t="s">
        <v>293</v>
      </c>
      <c r="S42" s="25" t="s">
        <v>293</v>
      </c>
      <c r="T42" s="25" t="s">
        <v>289</v>
      </c>
    </row>
    <row r="43" spans="1:20" ht="85.5" customHeight="1" x14ac:dyDescent="0.25">
      <c r="A43" s="81" t="s">
        <v>776</v>
      </c>
      <c r="B43" s="67" t="s">
        <v>51</v>
      </c>
      <c r="C43" s="22" t="s">
        <v>363</v>
      </c>
      <c r="D43" s="22" t="s">
        <v>518</v>
      </c>
      <c r="E43" s="163" t="s">
        <v>93</v>
      </c>
      <c r="F43" s="22"/>
      <c r="G43" s="22" t="s">
        <v>818</v>
      </c>
      <c r="H43" s="22" t="s">
        <v>626</v>
      </c>
      <c r="I43" s="22" t="s">
        <v>303</v>
      </c>
      <c r="J43" s="119" t="s">
        <v>77</v>
      </c>
      <c r="K43" s="34">
        <v>2007</v>
      </c>
      <c r="L43" s="24">
        <v>43831</v>
      </c>
      <c r="M43" s="135"/>
      <c r="N43" s="25">
        <v>1.1000000000000001</v>
      </c>
      <c r="O43" s="25">
        <v>1.1000000000000001</v>
      </c>
      <c r="P43" s="25">
        <v>0</v>
      </c>
      <c r="Q43" s="22" t="s">
        <v>112</v>
      </c>
      <c r="R43" s="25" t="s">
        <v>293</v>
      </c>
      <c r="S43" s="25" t="s">
        <v>293</v>
      </c>
      <c r="T43" s="25" t="s">
        <v>289</v>
      </c>
    </row>
    <row r="44" spans="1:20" ht="109.5" customHeight="1" x14ac:dyDescent="0.25">
      <c r="A44" s="81" t="s">
        <v>777</v>
      </c>
      <c r="B44" s="67" t="s">
        <v>51</v>
      </c>
      <c r="C44" s="22" t="s">
        <v>315</v>
      </c>
      <c r="D44" s="22" t="s">
        <v>518</v>
      </c>
      <c r="E44" s="163" t="s">
        <v>89</v>
      </c>
      <c r="F44" s="23"/>
      <c r="G44" s="22" t="s">
        <v>316</v>
      </c>
      <c r="H44" s="22" t="s">
        <v>778</v>
      </c>
      <c r="I44" s="22" t="s">
        <v>303</v>
      </c>
      <c r="J44" s="119" t="s">
        <v>77</v>
      </c>
      <c r="K44" s="24">
        <v>40544</v>
      </c>
      <c r="L44" s="24">
        <v>43466</v>
      </c>
      <c r="M44" s="135"/>
      <c r="N44" s="25">
        <v>1.6</v>
      </c>
      <c r="O44" s="25">
        <v>1.6</v>
      </c>
      <c r="P44" s="25">
        <v>0</v>
      </c>
      <c r="Q44" s="22" t="s">
        <v>113</v>
      </c>
      <c r="R44" s="25" t="s">
        <v>293</v>
      </c>
      <c r="S44" s="25" t="s">
        <v>293</v>
      </c>
      <c r="T44" s="25" t="s">
        <v>289</v>
      </c>
    </row>
    <row r="45" spans="1:20" ht="117" customHeight="1" x14ac:dyDescent="0.25">
      <c r="A45" s="81" t="s">
        <v>962</v>
      </c>
      <c r="B45" s="67" t="s">
        <v>51</v>
      </c>
      <c r="C45" s="22" t="s">
        <v>313</v>
      </c>
      <c r="D45" s="22" t="s">
        <v>518</v>
      </c>
      <c r="E45" s="163" t="s">
        <v>24</v>
      </c>
      <c r="F45" s="23"/>
      <c r="G45" s="22" t="s">
        <v>314</v>
      </c>
      <c r="H45" s="22"/>
      <c r="I45" s="22" t="s">
        <v>830</v>
      </c>
      <c r="J45" s="119" t="s">
        <v>77</v>
      </c>
      <c r="K45" s="24">
        <v>42736</v>
      </c>
      <c r="L45" s="24">
        <v>44562</v>
      </c>
      <c r="M45" s="135"/>
      <c r="N45" s="25" t="s">
        <v>293</v>
      </c>
      <c r="O45" s="25" t="s">
        <v>293</v>
      </c>
      <c r="P45" s="25">
        <v>0</v>
      </c>
      <c r="Q45" s="22" t="s">
        <v>113</v>
      </c>
      <c r="R45" s="25" t="s">
        <v>293</v>
      </c>
      <c r="S45" s="25" t="s">
        <v>293</v>
      </c>
      <c r="T45" s="25" t="s">
        <v>289</v>
      </c>
    </row>
    <row r="46" spans="1:20" ht="141" customHeight="1" x14ac:dyDescent="0.25">
      <c r="A46" s="81" t="s">
        <v>300</v>
      </c>
      <c r="B46" s="67" t="s">
        <v>51</v>
      </c>
      <c r="C46" s="22" t="s">
        <v>311</v>
      </c>
      <c r="D46" s="22" t="s">
        <v>518</v>
      </c>
      <c r="E46" s="163" t="s">
        <v>97</v>
      </c>
      <c r="F46" s="23"/>
      <c r="G46" s="22" t="s">
        <v>312</v>
      </c>
      <c r="H46" s="26" t="s">
        <v>873</v>
      </c>
      <c r="I46" s="26" t="s">
        <v>464</v>
      </c>
      <c r="J46" s="119" t="s">
        <v>77</v>
      </c>
      <c r="K46" s="24">
        <v>41640</v>
      </c>
      <c r="L46" s="24">
        <v>43466</v>
      </c>
      <c r="M46" s="135"/>
      <c r="N46" s="25">
        <v>16</v>
      </c>
      <c r="O46" s="25">
        <v>16</v>
      </c>
      <c r="P46" s="25">
        <v>0</v>
      </c>
      <c r="Q46" s="22" t="s">
        <v>112</v>
      </c>
      <c r="R46" s="25">
        <v>12.95</v>
      </c>
      <c r="S46" s="25">
        <v>12.95</v>
      </c>
      <c r="T46" s="25" t="s">
        <v>289</v>
      </c>
    </row>
    <row r="47" spans="1:20" ht="131.25" customHeight="1" x14ac:dyDescent="0.25">
      <c r="A47" s="81" t="s">
        <v>466</v>
      </c>
      <c r="B47" s="67" t="s">
        <v>51</v>
      </c>
      <c r="C47" s="22" t="s">
        <v>651</v>
      </c>
      <c r="D47" s="22" t="s">
        <v>518</v>
      </c>
      <c r="E47" s="163" t="s">
        <v>81</v>
      </c>
      <c r="F47" s="22"/>
      <c r="G47" s="22" t="s">
        <v>732</v>
      </c>
      <c r="H47" s="22" t="s">
        <v>467</v>
      </c>
      <c r="I47" s="22" t="s">
        <v>556</v>
      </c>
      <c r="J47" s="119" t="s">
        <v>77</v>
      </c>
      <c r="K47" s="34">
        <v>2018</v>
      </c>
      <c r="L47" s="34">
        <v>2020</v>
      </c>
      <c r="M47" s="135"/>
      <c r="N47" s="25">
        <v>0.65</v>
      </c>
      <c r="O47" s="25">
        <v>0.65</v>
      </c>
      <c r="P47" s="25">
        <v>0</v>
      </c>
      <c r="Q47" s="22" t="s">
        <v>112</v>
      </c>
      <c r="R47" s="25">
        <v>0.3</v>
      </c>
      <c r="S47" s="25">
        <v>0.3</v>
      </c>
      <c r="T47" s="25" t="s">
        <v>289</v>
      </c>
    </row>
    <row r="48" spans="1:20" ht="85.5" x14ac:dyDescent="0.25">
      <c r="A48" s="81" t="s">
        <v>965</v>
      </c>
      <c r="B48" s="67" t="s">
        <v>51</v>
      </c>
      <c r="C48" s="22" t="s">
        <v>459</v>
      </c>
      <c r="D48" s="22" t="s">
        <v>518</v>
      </c>
      <c r="E48" s="163" t="s">
        <v>81</v>
      </c>
      <c r="F48" s="22"/>
      <c r="G48" s="22" t="s">
        <v>460</v>
      </c>
      <c r="H48" s="22"/>
      <c r="I48" s="22" t="s">
        <v>830</v>
      </c>
      <c r="J48" s="119" t="s">
        <v>77</v>
      </c>
      <c r="K48" s="34">
        <v>2015</v>
      </c>
      <c r="L48" s="34">
        <v>2020</v>
      </c>
      <c r="M48" s="135">
        <v>1.5</v>
      </c>
      <c r="N48" s="25" t="s">
        <v>293</v>
      </c>
      <c r="O48" s="25" t="s">
        <v>293</v>
      </c>
      <c r="P48" s="25" t="s">
        <v>293</v>
      </c>
      <c r="Q48" s="22" t="s">
        <v>112</v>
      </c>
      <c r="R48" s="25" t="s">
        <v>293</v>
      </c>
      <c r="S48" s="25" t="s">
        <v>293</v>
      </c>
      <c r="T48" s="25" t="s">
        <v>293</v>
      </c>
    </row>
    <row r="49" spans="1:22" ht="135" customHeight="1" x14ac:dyDescent="0.25">
      <c r="A49" s="81" t="s">
        <v>461</v>
      </c>
      <c r="B49" s="67" t="s">
        <v>51</v>
      </c>
      <c r="C49" s="22" t="s">
        <v>462</v>
      </c>
      <c r="D49" s="22" t="s">
        <v>518</v>
      </c>
      <c r="E49" s="163" t="s">
        <v>101</v>
      </c>
      <c r="F49" s="23"/>
      <c r="G49" s="22" t="s">
        <v>463</v>
      </c>
      <c r="H49" s="22" t="s">
        <v>535</v>
      </c>
      <c r="I49" s="22" t="s">
        <v>779</v>
      </c>
      <c r="J49" s="119" t="s">
        <v>77</v>
      </c>
      <c r="K49" s="34">
        <v>2011</v>
      </c>
      <c r="L49" s="34">
        <v>2018</v>
      </c>
      <c r="M49" s="135"/>
      <c r="N49" s="25">
        <v>20</v>
      </c>
      <c r="O49" s="25">
        <v>20</v>
      </c>
      <c r="P49" s="25">
        <v>0</v>
      </c>
      <c r="Q49" s="22" t="s">
        <v>112</v>
      </c>
      <c r="R49" s="25" t="s">
        <v>293</v>
      </c>
      <c r="S49" s="25" t="s">
        <v>293</v>
      </c>
      <c r="T49" s="25">
        <v>0</v>
      </c>
    </row>
    <row r="50" spans="1:22" ht="66" customHeight="1" x14ac:dyDescent="0.25">
      <c r="A50" s="81" t="s">
        <v>963</v>
      </c>
      <c r="B50" s="67" t="s">
        <v>51</v>
      </c>
      <c r="C50" s="22" t="s">
        <v>820</v>
      </c>
      <c r="D50" s="22" t="s">
        <v>518</v>
      </c>
      <c r="E50" s="163" t="s">
        <v>95</v>
      </c>
      <c r="F50" s="23"/>
      <c r="G50" s="22" t="s">
        <v>537</v>
      </c>
      <c r="H50" s="22" t="s">
        <v>310</v>
      </c>
      <c r="I50" s="22" t="s">
        <v>303</v>
      </c>
      <c r="J50" s="119" t="s">
        <v>77</v>
      </c>
      <c r="K50" s="24">
        <v>41640</v>
      </c>
      <c r="L50" s="24">
        <v>43831</v>
      </c>
      <c r="M50" s="135"/>
      <c r="N50" s="25">
        <v>1.3</v>
      </c>
      <c r="O50" s="25">
        <v>1.3</v>
      </c>
      <c r="P50" s="25">
        <v>0</v>
      </c>
      <c r="Q50" s="22" t="s">
        <v>112</v>
      </c>
      <c r="R50" s="25" t="s">
        <v>293</v>
      </c>
      <c r="S50" s="25" t="s">
        <v>293</v>
      </c>
      <c r="T50" s="25" t="s">
        <v>289</v>
      </c>
    </row>
    <row r="51" spans="1:22" ht="142.5" customHeight="1" x14ac:dyDescent="0.25">
      <c r="A51" s="81" t="s">
        <v>964</v>
      </c>
      <c r="B51" s="67" t="s">
        <v>51</v>
      </c>
      <c r="C51" s="22" t="s">
        <v>308</v>
      </c>
      <c r="D51" s="22" t="s">
        <v>518</v>
      </c>
      <c r="E51" s="163" t="s">
        <v>95</v>
      </c>
      <c r="F51" s="23"/>
      <c r="G51" s="22" t="s">
        <v>538</v>
      </c>
      <c r="H51" s="22" t="s">
        <v>309</v>
      </c>
      <c r="I51" s="22" t="s">
        <v>465</v>
      </c>
      <c r="J51" s="119" t="s">
        <v>77</v>
      </c>
      <c r="K51" s="24">
        <v>41640</v>
      </c>
      <c r="L51" s="24">
        <v>44197</v>
      </c>
      <c r="M51" s="135"/>
      <c r="N51" s="25">
        <v>1.8</v>
      </c>
      <c r="O51" s="25">
        <v>1.8</v>
      </c>
      <c r="P51" s="25">
        <v>0</v>
      </c>
      <c r="Q51" s="22" t="s">
        <v>112</v>
      </c>
      <c r="R51" s="25" t="s">
        <v>293</v>
      </c>
      <c r="S51" s="25" t="s">
        <v>293</v>
      </c>
      <c r="T51" s="25" t="s">
        <v>289</v>
      </c>
    </row>
    <row r="52" spans="1:22" ht="143.25" customHeight="1" x14ac:dyDescent="0.25">
      <c r="A52" s="81" t="s">
        <v>301</v>
      </c>
      <c r="B52" s="67" t="s">
        <v>51</v>
      </c>
      <c r="C52" s="22" t="s">
        <v>306</v>
      </c>
      <c r="D52" s="22" t="s">
        <v>518</v>
      </c>
      <c r="E52" s="163" t="s">
        <v>95</v>
      </c>
      <c r="F52" s="23"/>
      <c r="G52" s="22" t="s">
        <v>307</v>
      </c>
      <c r="H52" s="22" t="s">
        <v>733</v>
      </c>
      <c r="I52" s="22" t="s">
        <v>835</v>
      </c>
      <c r="J52" s="119" t="s">
        <v>77</v>
      </c>
      <c r="K52" s="24">
        <v>39814</v>
      </c>
      <c r="L52" s="24">
        <v>43831</v>
      </c>
      <c r="M52" s="135"/>
      <c r="N52" s="25">
        <v>18.100000000000001</v>
      </c>
      <c r="O52" s="25">
        <v>18.100000000000001</v>
      </c>
      <c r="P52" s="25">
        <v>0</v>
      </c>
      <c r="Q52" s="22" t="s">
        <v>112</v>
      </c>
      <c r="R52" s="25">
        <v>13.4</v>
      </c>
      <c r="S52" s="25">
        <v>0</v>
      </c>
      <c r="T52" s="25" t="s">
        <v>289</v>
      </c>
    </row>
    <row r="53" spans="1:22" ht="109.5" customHeight="1" x14ac:dyDescent="0.25">
      <c r="A53" s="81" t="s">
        <v>780</v>
      </c>
      <c r="B53" s="67" t="s">
        <v>51</v>
      </c>
      <c r="C53" s="22" t="s">
        <v>304</v>
      </c>
      <c r="D53" s="22" t="s">
        <v>518</v>
      </c>
      <c r="E53" s="163" t="s">
        <v>37</v>
      </c>
      <c r="F53" s="23"/>
      <c r="G53" s="22" t="s">
        <v>305</v>
      </c>
      <c r="H53" s="22" t="s">
        <v>781</v>
      </c>
      <c r="I53" s="22" t="s">
        <v>303</v>
      </c>
      <c r="J53" s="119" t="s">
        <v>77</v>
      </c>
      <c r="K53" s="24">
        <v>42005</v>
      </c>
      <c r="L53" s="24">
        <v>44562</v>
      </c>
      <c r="M53" s="135"/>
      <c r="N53" s="25">
        <v>1.1000000000000001</v>
      </c>
      <c r="O53" s="25">
        <v>1.1000000000000001</v>
      </c>
      <c r="P53" s="25">
        <v>0</v>
      </c>
      <c r="Q53" s="22" t="s">
        <v>112</v>
      </c>
      <c r="R53" s="25" t="s">
        <v>293</v>
      </c>
      <c r="S53" s="25" t="s">
        <v>293</v>
      </c>
      <c r="T53" s="25" t="s">
        <v>289</v>
      </c>
    </row>
    <row r="54" spans="1:22" ht="102.75" customHeight="1" x14ac:dyDescent="0.25">
      <c r="A54" s="81" t="s">
        <v>782</v>
      </c>
      <c r="B54" s="67" t="s">
        <v>51</v>
      </c>
      <c r="C54" s="22" t="s">
        <v>51</v>
      </c>
      <c r="D54" s="22" t="s">
        <v>518</v>
      </c>
      <c r="E54" s="163" t="s">
        <v>17</v>
      </c>
      <c r="F54" s="23"/>
      <c r="G54" s="22" t="s">
        <v>539</v>
      </c>
      <c r="H54" s="22" t="s">
        <v>533</v>
      </c>
      <c r="I54" s="22" t="s">
        <v>830</v>
      </c>
      <c r="J54" s="119" t="s">
        <v>77</v>
      </c>
      <c r="K54" s="24">
        <v>40909</v>
      </c>
      <c r="L54" s="24">
        <v>43101</v>
      </c>
      <c r="M54" s="135"/>
      <c r="N54" s="25" t="s">
        <v>293</v>
      </c>
      <c r="O54" s="25" t="s">
        <v>293</v>
      </c>
      <c r="P54" s="25">
        <v>0</v>
      </c>
      <c r="Q54" s="22" t="s">
        <v>112</v>
      </c>
      <c r="R54" s="25" t="s">
        <v>293</v>
      </c>
      <c r="S54" s="25" t="s">
        <v>293</v>
      </c>
      <c r="T54" s="25" t="s">
        <v>289</v>
      </c>
    </row>
    <row r="55" spans="1:22" ht="130.5" customHeight="1" x14ac:dyDescent="0.25">
      <c r="A55" s="81" t="s">
        <v>783</v>
      </c>
      <c r="B55" s="67" t="s">
        <v>51</v>
      </c>
      <c r="C55" s="22" t="s">
        <v>302</v>
      </c>
      <c r="D55" s="22" t="s">
        <v>518</v>
      </c>
      <c r="E55" s="163" t="s">
        <v>89</v>
      </c>
      <c r="F55" s="23"/>
      <c r="G55" s="22" t="s">
        <v>540</v>
      </c>
      <c r="H55" s="22" t="s">
        <v>532</v>
      </c>
      <c r="I55" s="22" t="s">
        <v>303</v>
      </c>
      <c r="J55" s="119" t="s">
        <v>77</v>
      </c>
      <c r="K55" s="24">
        <v>41275</v>
      </c>
      <c r="L55" s="24">
        <v>43101</v>
      </c>
      <c r="M55" s="135"/>
      <c r="N55" s="25">
        <v>2.8</v>
      </c>
      <c r="O55" s="25">
        <v>2.8</v>
      </c>
      <c r="P55" s="25">
        <v>0</v>
      </c>
      <c r="Q55" s="22" t="s">
        <v>112</v>
      </c>
      <c r="R55" s="25" t="s">
        <v>293</v>
      </c>
      <c r="S55" s="149" t="s">
        <v>293</v>
      </c>
      <c r="T55" s="25" t="s">
        <v>289</v>
      </c>
    </row>
    <row r="56" spans="1:22" s="153" customFormat="1" ht="63" customHeight="1" x14ac:dyDescent="0.25">
      <c r="A56" s="81" t="s">
        <v>997</v>
      </c>
      <c r="B56" s="67" t="s">
        <v>52</v>
      </c>
      <c r="C56" s="144" t="s">
        <v>998</v>
      </c>
      <c r="D56" s="22" t="s">
        <v>523</v>
      </c>
      <c r="E56" s="163" t="s">
        <v>92</v>
      </c>
      <c r="F56" s="146"/>
      <c r="G56" s="22" t="s">
        <v>999</v>
      </c>
      <c r="H56" s="147"/>
      <c r="I56" s="148"/>
      <c r="J56" s="119" t="s">
        <v>77</v>
      </c>
      <c r="K56" s="151">
        <v>2018</v>
      </c>
      <c r="L56" s="151">
        <v>2020</v>
      </c>
      <c r="M56" s="152">
        <v>5.4</v>
      </c>
      <c r="N56" s="151" t="s">
        <v>293</v>
      </c>
      <c r="O56" s="151" t="s">
        <v>293</v>
      </c>
      <c r="P56" s="25">
        <v>0</v>
      </c>
      <c r="Q56" s="22" t="s">
        <v>113</v>
      </c>
      <c r="R56" s="25" t="s">
        <v>293</v>
      </c>
      <c r="S56" s="149" t="s">
        <v>293</v>
      </c>
      <c r="T56" s="25" t="s">
        <v>289</v>
      </c>
    </row>
    <row r="57" spans="1:22" ht="115.5" customHeight="1" x14ac:dyDescent="0.25">
      <c r="A57" s="81" t="s">
        <v>784</v>
      </c>
      <c r="B57" s="67" t="s">
        <v>52</v>
      </c>
      <c r="C57" s="22" t="s">
        <v>69</v>
      </c>
      <c r="D57" s="22" t="s">
        <v>523</v>
      </c>
      <c r="E57" s="163" t="s">
        <v>91</v>
      </c>
      <c r="F57" s="23"/>
      <c r="G57" s="22" t="s">
        <v>134</v>
      </c>
      <c r="H57" s="23"/>
      <c r="I57" s="22" t="s">
        <v>633</v>
      </c>
      <c r="J57" s="119" t="s">
        <v>77</v>
      </c>
      <c r="K57" s="24">
        <v>43070</v>
      </c>
      <c r="L57" s="24">
        <v>43435</v>
      </c>
      <c r="M57" s="135"/>
      <c r="N57" s="151" t="s">
        <v>293</v>
      </c>
      <c r="O57" s="151" t="s">
        <v>293</v>
      </c>
      <c r="P57" s="25">
        <v>0</v>
      </c>
      <c r="Q57" s="22" t="s">
        <v>112</v>
      </c>
      <c r="R57" s="25" t="s">
        <v>293</v>
      </c>
      <c r="S57" s="149" t="s">
        <v>293</v>
      </c>
      <c r="T57" s="25" t="s">
        <v>289</v>
      </c>
    </row>
    <row r="58" spans="1:22" s="159" customFormat="1" ht="110.25" customHeight="1" x14ac:dyDescent="0.25">
      <c r="A58" s="81" t="s">
        <v>135</v>
      </c>
      <c r="B58" s="67" t="s">
        <v>52</v>
      </c>
      <c r="C58" s="22"/>
      <c r="D58" s="22" t="s">
        <v>523</v>
      </c>
      <c r="E58" s="163" t="s">
        <v>93</v>
      </c>
      <c r="F58" s="23"/>
      <c r="G58" s="23"/>
      <c r="H58" s="23"/>
      <c r="I58" s="23"/>
      <c r="J58" s="119" t="s">
        <v>77</v>
      </c>
      <c r="K58" s="27"/>
      <c r="L58" s="27"/>
      <c r="M58" s="134"/>
      <c r="N58" s="25">
        <v>0.09</v>
      </c>
      <c r="O58" s="25">
        <v>0.09</v>
      </c>
      <c r="P58" s="25">
        <v>0</v>
      </c>
      <c r="Q58" s="22" t="s">
        <v>112</v>
      </c>
      <c r="R58" s="25">
        <v>0.02</v>
      </c>
      <c r="S58" s="149">
        <v>0.02</v>
      </c>
      <c r="T58" s="25">
        <v>0</v>
      </c>
      <c r="U58" s="3"/>
      <c r="V58" s="3"/>
    </row>
    <row r="59" spans="1:22" ht="89.25" customHeight="1" x14ac:dyDescent="0.25">
      <c r="A59" s="81" t="s">
        <v>1010</v>
      </c>
      <c r="B59" s="67" t="s">
        <v>52</v>
      </c>
      <c r="C59" s="160" t="s">
        <v>1020</v>
      </c>
      <c r="D59" s="22" t="s">
        <v>523</v>
      </c>
      <c r="E59" s="163" t="s">
        <v>91</v>
      </c>
      <c r="F59" s="174"/>
      <c r="G59" s="22" t="s">
        <v>1011</v>
      </c>
      <c r="H59" s="156"/>
      <c r="I59" s="156"/>
      <c r="J59" s="119" t="s">
        <v>77</v>
      </c>
      <c r="K59" s="27">
        <v>42370</v>
      </c>
      <c r="L59" s="27">
        <v>43466</v>
      </c>
      <c r="M59" s="161">
        <v>2.4</v>
      </c>
      <c r="N59" s="160" t="s">
        <v>293</v>
      </c>
      <c r="O59" s="160" t="s">
        <v>293</v>
      </c>
      <c r="P59" s="25">
        <v>0</v>
      </c>
      <c r="Q59" s="22" t="s">
        <v>112</v>
      </c>
      <c r="R59" s="160" t="s">
        <v>293</v>
      </c>
      <c r="S59" s="160" t="s">
        <v>293</v>
      </c>
      <c r="T59" s="25">
        <v>0</v>
      </c>
      <c r="U59" s="155"/>
      <c r="V59" s="155"/>
    </row>
    <row r="60" spans="1:22" s="155" customFormat="1" ht="81.75" customHeight="1" x14ac:dyDescent="0.25">
      <c r="A60" s="81" t="s">
        <v>217</v>
      </c>
      <c r="B60" s="67" t="s">
        <v>52</v>
      </c>
      <c r="C60" s="144" t="s">
        <v>1012</v>
      </c>
      <c r="D60" s="22" t="s">
        <v>523</v>
      </c>
      <c r="E60" s="163" t="s">
        <v>91</v>
      </c>
      <c r="F60" s="187"/>
      <c r="G60" s="22" t="s">
        <v>1013</v>
      </c>
      <c r="H60" s="189"/>
      <c r="I60" s="191"/>
      <c r="J60" s="119" t="s">
        <v>77</v>
      </c>
      <c r="K60" s="27">
        <v>42005</v>
      </c>
      <c r="L60" s="27">
        <v>43831</v>
      </c>
      <c r="M60" s="161">
        <v>12.5</v>
      </c>
      <c r="N60" s="179" t="s">
        <v>293</v>
      </c>
      <c r="O60" s="160" t="s">
        <v>293</v>
      </c>
      <c r="P60" s="25">
        <v>0</v>
      </c>
      <c r="Q60" s="22" t="s">
        <v>112</v>
      </c>
      <c r="R60" s="160" t="s">
        <v>293</v>
      </c>
      <c r="S60" s="160" t="s">
        <v>293</v>
      </c>
      <c r="T60" s="25">
        <v>0</v>
      </c>
      <c r="U60" s="168"/>
      <c r="V60" s="168"/>
    </row>
    <row r="61" spans="1:22" s="168" customFormat="1" ht="156.75" customHeight="1" x14ac:dyDescent="0.2">
      <c r="A61" s="81" t="s">
        <v>1014</v>
      </c>
      <c r="B61" s="67" t="s">
        <v>52</v>
      </c>
      <c r="C61" s="178" t="s">
        <v>1000</v>
      </c>
      <c r="D61" s="22" t="s">
        <v>523</v>
      </c>
      <c r="E61" s="163" t="s">
        <v>91</v>
      </c>
      <c r="F61" s="188"/>
      <c r="G61" s="150" t="s">
        <v>1015</v>
      </c>
      <c r="H61" s="190"/>
      <c r="I61" s="192"/>
      <c r="J61" s="119" t="s">
        <v>77</v>
      </c>
      <c r="K61" s="27">
        <v>42006</v>
      </c>
      <c r="L61" s="27">
        <v>43101</v>
      </c>
      <c r="M61" s="161">
        <v>0.9</v>
      </c>
      <c r="N61" s="179" t="s">
        <v>293</v>
      </c>
      <c r="O61" s="160" t="s">
        <v>293</v>
      </c>
      <c r="P61" s="25">
        <v>0</v>
      </c>
      <c r="Q61" s="22" t="s">
        <v>112</v>
      </c>
      <c r="R61" s="160" t="s">
        <v>293</v>
      </c>
      <c r="S61" s="160" t="s">
        <v>293</v>
      </c>
      <c r="T61" s="25">
        <v>0</v>
      </c>
      <c r="U61" s="176"/>
      <c r="V61" s="176"/>
    </row>
    <row r="62" spans="1:22" s="176" customFormat="1" ht="96.75" customHeight="1" x14ac:dyDescent="0.25">
      <c r="A62" s="81" t="s">
        <v>1016</v>
      </c>
      <c r="B62" s="67" t="s">
        <v>52</v>
      </c>
      <c r="C62" s="129" t="s">
        <v>1017</v>
      </c>
      <c r="D62" s="22" t="s">
        <v>523</v>
      </c>
      <c r="E62" s="163" t="s">
        <v>91</v>
      </c>
      <c r="F62" s="175"/>
      <c r="G62" s="129" t="s">
        <v>1018</v>
      </c>
      <c r="H62" s="129"/>
      <c r="I62" s="129" t="s">
        <v>1019</v>
      </c>
      <c r="J62" s="177" t="s">
        <v>77</v>
      </c>
      <c r="K62" s="27">
        <v>42007</v>
      </c>
      <c r="L62" s="27">
        <v>43466</v>
      </c>
      <c r="M62" s="129"/>
      <c r="N62" s="179" t="s">
        <v>293</v>
      </c>
      <c r="O62" s="160" t="s">
        <v>293</v>
      </c>
      <c r="P62" s="25">
        <v>0</v>
      </c>
      <c r="Q62" s="22" t="s">
        <v>112</v>
      </c>
      <c r="R62" s="160" t="s">
        <v>293</v>
      </c>
      <c r="S62" s="160" t="s">
        <v>293</v>
      </c>
      <c r="T62" s="25">
        <v>0</v>
      </c>
      <c r="U62"/>
      <c r="V62"/>
    </row>
    <row r="63" spans="1:22" customFormat="1" ht="120" customHeight="1" x14ac:dyDescent="0.25">
      <c r="A63" s="81" t="s">
        <v>136</v>
      </c>
      <c r="B63" s="67" t="s">
        <v>52</v>
      </c>
      <c r="C63" s="22"/>
      <c r="D63" s="22" t="s">
        <v>523</v>
      </c>
      <c r="E63" s="163" t="s">
        <v>93</v>
      </c>
      <c r="F63" s="23"/>
      <c r="G63" s="23"/>
      <c r="H63" s="23"/>
      <c r="I63" s="23"/>
      <c r="J63" s="119" t="s">
        <v>77</v>
      </c>
      <c r="K63" s="27"/>
      <c r="L63" s="27"/>
      <c r="M63" s="134"/>
      <c r="N63" s="149">
        <v>0.1</v>
      </c>
      <c r="O63" s="25">
        <v>0.1</v>
      </c>
      <c r="P63" s="25">
        <v>0</v>
      </c>
      <c r="Q63" s="22" t="s">
        <v>112</v>
      </c>
      <c r="R63" s="25">
        <v>0.02</v>
      </c>
      <c r="S63" s="25">
        <v>0.02</v>
      </c>
      <c r="T63" s="25">
        <v>0</v>
      </c>
      <c r="U63" s="3"/>
      <c r="V63" s="3"/>
    </row>
    <row r="64" spans="1:22" ht="54.75" customHeight="1" x14ac:dyDescent="0.25">
      <c r="A64" s="81" t="s">
        <v>1006</v>
      </c>
      <c r="B64" s="67" t="s">
        <v>52</v>
      </c>
      <c r="C64" s="173" t="s">
        <v>1007</v>
      </c>
      <c r="D64" s="145" t="s">
        <v>1008</v>
      </c>
      <c r="E64" s="157"/>
      <c r="F64" s="174">
        <v>15243930</v>
      </c>
      <c r="G64" s="23"/>
      <c r="H64" s="156" t="s">
        <v>1009</v>
      </c>
      <c r="I64" s="156"/>
      <c r="J64" s="119" t="s">
        <v>77</v>
      </c>
      <c r="K64" s="160">
        <v>2018</v>
      </c>
      <c r="L64" s="160">
        <v>2021</v>
      </c>
      <c r="M64" s="161">
        <v>15.2</v>
      </c>
      <c r="N64" s="160" t="s">
        <v>293</v>
      </c>
      <c r="O64" s="160" t="s">
        <v>293</v>
      </c>
      <c r="P64" s="160">
        <v>0</v>
      </c>
      <c r="Q64" s="22" t="s">
        <v>112</v>
      </c>
      <c r="R64" s="160" t="s">
        <v>293</v>
      </c>
      <c r="S64" s="160" t="s">
        <v>293</v>
      </c>
      <c r="T64" s="25">
        <v>0</v>
      </c>
      <c r="U64" s="154"/>
      <c r="V64" s="154"/>
    </row>
    <row r="65" spans="1:22" s="154" customFormat="1" ht="120.75" customHeight="1" x14ac:dyDescent="0.25">
      <c r="A65" s="81" t="s">
        <v>1004</v>
      </c>
      <c r="B65" s="67" t="s">
        <v>52</v>
      </c>
      <c r="C65" s="144" t="s">
        <v>1005</v>
      </c>
      <c r="D65" s="22" t="s">
        <v>523</v>
      </c>
      <c r="E65" s="163" t="s">
        <v>91</v>
      </c>
      <c r="F65" s="169"/>
      <c r="G65" s="23"/>
      <c r="H65" s="156"/>
      <c r="I65" s="170"/>
      <c r="J65" s="119" t="s">
        <v>77</v>
      </c>
      <c r="K65" s="171">
        <v>2016</v>
      </c>
      <c r="L65" s="171">
        <v>2021</v>
      </c>
      <c r="M65" s="172">
        <v>88.7</v>
      </c>
      <c r="N65" s="171" t="s">
        <v>293</v>
      </c>
      <c r="O65" s="171" t="s">
        <v>293</v>
      </c>
      <c r="P65" s="25">
        <v>0</v>
      </c>
      <c r="Q65" s="22" t="s">
        <v>112</v>
      </c>
      <c r="R65" s="171" t="s">
        <v>293</v>
      </c>
      <c r="S65" s="171" t="s">
        <v>293</v>
      </c>
      <c r="T65" s="25">
        <v>0</v>
      </c>
      <c r="U65" s="168"/>
      <c r="V65" s="168"/>
    </row>
    <row r="66" spans="1:22" s="168" customFormat="1" ht="99" customHeight="1" x14ac:dyDescent="0.25">
      <c r="A66" s="81" t="s">
        <v>137</v>
      </c>
      <c r="B66" s="67" t="s">
        <v>52</v>
      </c>
      <c r="C66" s="22"/>
      <c r="D66" s="22" t="s">
        <v>523</v>
      </c>
      <c r="E66" s="163" t="s">
        <v>93</v>
      </c>
      <c r="F66" s="23"/>
      <c r="G66" s="23"/>
      <c r="H66" s="23"/>
      <c r="I66" s="23"/>
      <c r="J66" s="119" t="s">
        <v>77</v>
      </c>
      <c r="K66" s="27"/>
      <c r="L66" s="27"/>
      <c r="M66" s="134"/>
      <c r="N66" s="25">
        <v>0.31</v>
      </c>
      <c r="O66" s="25">
        <v>0.31</v>
      </c>
      <c r="P66" s="25">
        <v>0</v>
      </c>
      <c r="Q66" s="22" t="s">
        <v>112</v>
      </c>
      <c r="R66" s="25">
        <v>0.05</v>
      </c>
      <c r="S66" s="25">
        <v>0.05</v>
      </c>
      <c r="T66" s="25">
        <v>0</v>
      </c>
      <c r="U66" s="3"/>
      <c r="V66" s="3"/>
    </row>
    <row r="67" spans="1:22" ht="63.75" customHeight="1" x14ac:dyDescent="0.25">
      <c r="A67" s="81" t="s">
        <v>138</v>
      </c>
      <c r="B67" s="67" t="s">
        <v>53</v>
      </c>
      <c r="C67" s="22"/>
      <c r="D67" s="22" t="s">
        <v>523</v>
      </c>
      <c r="E67" s="163" t="s">
        <v>91</v>
      </c>
      <c r="F67" s="22"/>
      <c r="G67" s="22" t="s">
        <v>139</v>
      </c>
      <c r="H67" s="23"/>
      <c r="I67" s="22" t="s">
        <v>149</v>
      </c>
      <c r="J67" s="122" t="s">
        <v>78</v>
      </c>
      <c r="K67" s="24">
        <v>43070</v>
      </c>
      <c r="L67" s="24">
        <v>43647</v>
      </c>
      <c r="M67" s="135"/>
      <c r="N67" s="25">
        <v>0.09</v>
      </c>
      <c r="O67" s="25">
        <v>0.04</v>
      </c>
      <c r="P67" s="25">
        <v>0</v>
      </c>
      <c r="Q67" s="22" t="s">
        <v>112</v>
      </c>
      <c r="R67" s="25">
        <v>0.02</v>
      </c>
      <c r="S67" s="25">
        <v>0.02</v>
      </c>
      <c r="T67" s="25">
        <v>0</v>
      </c>
    </row>
    <row r="68" spans="1:22" ht="79.5" customHeight="1" x14ac:dyDescent="0.25">
      <c r="A68" s="81" t="s">
        <v>140</v>
      </c>
      <c r="B68" s="67" t="s">
        <v>53</v>
      </c>
      <c r="C68" s="22"/>
      <c r="D68" s="22" t="s">
        <v>523</v>
      </c>
      <c r="E68" s="163" t="s">
        <v>93</v>
      </c>
      <c r="F68" s="23"/>
      <c r="G68" s="22" t="s">
        <v>141</v>
      </c>
      <c r="H68" s="23"/>
      <c r="I68" s="22" t="s">
        <v>142</v>
      </c>
      <c r="J68" s="122" t="s">
        <v>78</v>
      </c>
      <c r="K68" s="24">
        <v>42917</v>
      </c>
      <c r="L68" s="24">
        <v>43709</v>
      </c>
      <c r="M68" s="135"/>
      <c r="N68" s="25">
        <v>0.2</v>
      </c>
      <c r="O68" s="25">
        <v>0.1</v>
      </c>
      <c r="P68" s="25">
        <v>0</v>
      </c>
      <c r="Q68" s="22" t="s">
        <v>112</v>
      </c>
      <c r="R68" s="25">
        <v>0.05</v>
      </c>
      <c r="S68" s="25">
        <v>0.05</v>
      </c>
      <c r="T68" s="25">
        <v>0</v>
      </c>
    </row>
    <row r="69" spans="1:22" ht="67.5" customHeight="1" x14ac:dyDescent="0.25">
      <c r="A69" s="81" t="s">
        <v>143</v>
      </c>
      <c r="B69" s="67" t="s">
        <v>53</v>
      </c>
      <c r="C69" s="22"/>
      <c r="D69" s="22" t="s">
        <v>523</v>
      </c>
      <c r="E69" s="163" t="s">
        <v>81</v>
      </c>
      <c r="F69" s="22"/>
      <c r="G69" s="22" t="s">
        <v>144</v>
      </c>
      <c r="H69" s="23"/>
      <c r="I69" s="22" t="s">
        <v>145</v>
      </c>
      <c r="J69" s="122" t="s">
        <v>78</v>
      </c>
      <c r="K69" s="24">
        <v>43101</v>
      </c>
      <c r="L69" s="24">
        <v>43252</v>
      </c>
      <c r="M69" s="135"/>
      <c r="N69" s="35">
        <v>5.0000000000000001E-3</v>
      </c>
      <c r="O69" s="35">
        <v>3.0000000000000001E-3</v>
      </c>
      <c r="P69" s="35">
        <v>0</v>
      </c>
      <c r="Q69" s="22" t="s">
        <v>112</v>
      </c>
      <c r="R69" s="25">
        <v>0</v>
      </c>
      <c r="S69" s="25">
        <v>0</v>
      </c>
      <c r="T69" s="25">
        <v>0</v>
      </c>
    </row>
    <row r="70" spans="1:22" ht="81" customHeight="1" x14ac:dyDescent="0.25">
      <c r="A70" s="81" t="s">
        <v>146</v>
      </c>
      <c r="B70" s="67" t="s">
        <v>53</v>
      </c>
      <c r="C70" s="22"/>
      <c r="D70" s="22" t="s">
        <v>523</v>
      </c>
      <c r="E70" s="163" t="s">
        <v>93</v>
      </c>
      <c r="F70" s="22"/>
      <c r="G70" s="22" t="s">
        <v>634</v>
      </c>
      <c r="H70" s="23"/>
      <c r="I70" s="22" t="s">
        <v>150</v>
      </c>
      <c r="J70" s="122" t="s">
        <v>78</v>
      </c>
      <c r="K70" s="24">
        <v>43070</v>
      </c>
      <c r="L70" s="24">
        <v>43770</v>
      </c>
      <c r="M70" s="135"/>
      <c r="N70" s="25">
        <v>0.04</v>
      </c>
      <c r="O70" s="25">
        <v>0.04</v>
      </c>
      <c r="P70" s="25">
        <v>0</v>
      </c>
      <c r="Q70" s="22" t="s">
        <v>112</v>
      </c>
      <c r="R70" s="25">
        <v>0.02</v>
      </c>
      <c r="S70" s="25">
        <v>0.02</v>
      </c>
      <c r="T70" s="25">
        <v>0</v>
      </c>
    </row>
    <row r="71" spans="1:22" ht="71.25" x14ac:dyDescent="0.25">
      <c r="A71" s="81" t="s">
        <v>147</v>
      </c>
      <c r="B71" s="67" t="s">
        <v>53</v>
      </c>
      <c r="C71" s="22"/>
      <c r="D71" s="22" t="s">
        <v>523</v>
      </c>
      <c r="E71" s="163" t="s">
        <v>93</v>
      </c>
      <c r="F71" s="22"/>
      <c r="G71" s="22" t="s">
        <v>148</v>
      </c>
      <c r="H71" s="23"/>
      <c r="I71" s="22" t="s">
        <v>149</v>
      </c>
      <c r="J71" s="122" t="s">
        <v>78</v>
      </c>
      <c r="K71" s="24">
        <v>43070</v>
      </c>
      <c r="L71" s="24">
        <v>43647</v>
      </c>
      <c r="M71" s="135"/>
      <c r="N71" s="25">
        <v>0.31</v>
      </c>
      <c r="O71" s="25">
        <v>0.11</v>
      </c>
      <c r="P71" s="25">
        <v>0</v>
      </c>
      <c r="Q71" s="22" t="s">
        <v>112</v>
      </c>
      <c r="R71" s="25">
        <v>0.05</v>
      </c>
      <c r="S71" s="25">
        <v>0.05</v>
      </c>
      <c r="T71" s="25">
        <v>0</v>
      </c>
    </row>
    <row r="72" spans="1:22" ht="114" x14ac:dyDescent="0.25">
      <c r="A72" s="81" t="s">
        <v>151</v>
      </c>
      <c r="B72" s="67" t="s">
        <v>53</v>
      </c>
      <c r="C72" s="22"/>
      <c r="D72" s="22" t="s">
        <v>523</v>
      </c>
      <c r="E72" s="163" t="s">
        <v>17</v>
      </c>
      <c r="F72" s="23"/>
      <c r="G72" s="22" t="s">
        <v>541</v>
      </c>
      <c r="H72" s="23"/>
      <c r="I72" s="22" t="s">
        <v>152</v>
      </c>
      <c r="J72" s="120" t="s">
        <v>30</v>
      </c>
      <c r="K72" s="24">
        <v>41852</v>
      </c>
      <c r="L72" s="24">
        <v>43160</v>
      </c>
      <c r="M72" s="135"/>
      <c r="N72" s="25">
        <v>0.15</v>
      </c>
      <c r="O72" s="25">
        <v>0</v>
      </c>
      <c r="P72" s="25">
        <v>0</v>
      </c>
      <c r="Q72" s="22" t="s">
        <v>112</v>
      </c>
      <c r="R72" s="25">
        <v>0</v>
      </c>
      <c r="S72" s="25">
        <v>0</v>
      </c>
      <c r="T72" s="25">
        <v>0</v>
      </c>
    </row>
    <row r="73" spans="1:22" ht="142.5" x14ac:dyDescent="0.25">
      <c r="A73" s="81" t="s">
        <v>153</v>
      </c>
      <c r="B73" s="67" t="s">
        <v>53</v>
      </c>
      <c r="C73" s="22"/>
      <c r="D73" s="22" t="s">
        <v>523</v>
      </c>
      <c r="E73" s="163" t="s">
        <v>90</v>
      </c>
      <c r="F73" s="23"/>
      <c r="G73" s="22" t="s">
        <v>154</v>
      </c>
      <c r="H73" s="23"/>
      <c r="I73" s="22" t="s">
        <v>155</v>
      </c>
      <c r="J73" s="120" t="s">
        <v>30</v>
      </c>
      <c r="K73" s="24">
        <v>41275</v>
      </c>
      <c r="L73" s="24">
        <v>43252</v>
      </c>
      <c r="M73" s="135"/>
      <c r="N73" s="25">
        <v>0.3</v>
      </c>
      <c r="O73" s="25">
        <v>0</v>
      </c>
      <c r="P73" s="25">
        <v>0</v>
      </c>
      <c r="Q73" s="22" t="s">
        <v>112</v>
      </c>
      <c r="R73" s="25">
        <v>0</v>
      </c>
      <c r="S73" s="25">
        <v>0</v>
      </c>
      <c r="T73" s="25">
        <v>0</v>
      </c>
    </row>
    <row r="74" spans="1:22" ht="99.75" x14ac:dyDescent="0.25">
      <c r="A74" s="81" t="s">
        <v>635</v>
      </c>
      <c r="B74" s="67" t="s">
        <v>53</v>
      </c>
      <c r="C74" s="22"/>
      <c r="D74" s="22" t="s">
        <v>523</v>
      </c>
      <c r="E74" s="163" t="s">
        <v>79</v>
      </c>
      <c r="F74" s="22"/>
      <c r="G74" s="22" t="s">
        <v>156</v>
      </c>
      <c r="H74" s="23"/>
      <c r="I74" s="22" t="s">
        <v>149</v>
      </c>
      <c r="J74" s="122" t="s">
        <v>78</v>
      </c>
      <c r="K74" s="24">
        <v>42736</v>
      </c>
      <c r="L74" s="24">
        <v>43647</v>
      </c>
      <c r="M74" s="135"/>
      <c r="N74" s="25">
        <v>0.18</v>
      </c>
      <c r="O74" s="25">
        <v>0.09</v>
      </c>
      <c r="P74" s="25">
        <v>0</v>
      </c>
      <c r="Q74" s="22" t="s">
        <v>112</v>
      </c>
      <c r="R74" s="25">
        <v>0.04</v>
      </c>
      <c r="S74" s="25">
        <v>0.04</v>
      </c>
      <c r="T74" s="25">
        <v>0</v>
      </c>
    </row>
    <row r="75" spans="1:22" ht="90.75" customHeight="1" x14ac:dyDescent="0.25">
      <c r="A75" s="84" t="s">
        <v>1051</v>
      </c>
      <c r="B75" s="67" t="s">
        <v>53</v>
      </c>
      <c r="C75" s="22"/>
      <c r="D75" s="22" t="s">
        <v>523</v>
      </c>
      <c r="E75" s="163"/>
      <c r="F75" s="23"/>
      <c r="G75" s="22"/>
      <c r="H75" s="23" t="s">
        <v>1052</v>
      </c>
      <c r="I75" s="22" t="s">
        <v>1053</v>
      </c>
      <c r="J75" s="122" t="s">
        <v>77</v>
      </c>
      <c r="K75" s="24">
        <v>41640</v>
      </c>
      <c r="L75" s="24">
        <v>43102</v>
      </c>
      <c r="M75" s="135">
        <v>0.23</v>
      </c>
      <c r="N75" s="25">
        <v>0.23</v>
      </c>
      <c r="O75" s="25">
        <v>0.23</v>
      </c>
      <c r="P75" s="25"/>
      <c r="Q75" s="22">
        <v>0.23</v>
      </c>
      <c r="R75" s="25">
        <v>0.23</v>
      </c>
      <c r="S75" s="25">
        <v>0</v>
      </c>
      <c r="T75" s="25"/>
    </row>
    <row r="76" spans="1:22" ht="84" customHeight="1" x14ac:dyDescent="0.25">
      <c r="A76" s="81" t="s">
        <v>157</v>
      </c>
      <c r="B76" s="67" t="s">
        <v>54</v>
      </c>
      <c r="C76" s="22" t="s">
        <v>69</v>
      </c>
      <c r="D76" s="22" t="s">
        <v>523</v>
      </c>
      <c r="E76" s="163" t="s">
        <v>104</v>
      </c>
      <c r="F76" s="23"/>
      <c r="G76" s="22" t="s">
        <v>555</v>
      </c>
      <c r="H76" s="23"/>
      <c r="I76" s="22" t="s">
        <v>636</v>
      </c>
      <c r="J76" s="119" t="s">
        <v>77</v>
      </c>
      <c r="K76" s="23">
        <v>2016</v>
      </c>
      <c r="L76" s="23">
        <v>2019</v>
      </c>
      <c r="M76" s="135"/>
      <c r="N76" s="25">
        <v>7.3</v>
      </c>
      <c r="O76" s="25">
        <v>1.85</v>
      </c>
      <c r="P76" s="25"/>
      <c r="Q76" s="22" t="s">
        <v>112</v>
      </c>
      <c r="R76" s="25">
        <v>1.81</v>
      </c>
      <c r="S76" s="25"/>
      <c r="T76" s="25"/>
    </row>
    <row r="77" spans="1:22" ht="99.75" x14ac:dyDescent="0.25">
      <c r="A77" s="81" t="s">
        <v>158</v>
      </c>
      <c r="B77" s="67" t="s">
        <v>54</v>
      </c>
      <c r="C77" s="22"/>
      <c r="D77" s="22" t="s">
        <v>523</v>
      </c>
      <c r="E77" s="163" t="s">
        <v>33</v>
      </c>
      <c r="F77" s="23"/>
      <c r="G77" s="22" t="s">
        <v>543</v>
      </c>
      <c r="H77" s="23"/>
      <c r="I77" s="22" t="s">
        <v>542</v>
      </c>
      <c r="J77" s="119" t="s">
        <v>77</v>
      </c>
      <c r="K77" s="24">
        <v>42370</v>
      </c>
      <c r="L77" s="24">
        <v>43435</v>
      </c>
      <c r="M77" s="135"/>
      <c r="N77" s="25">
        <v>15.2</v>
      </c>
      <c r="O77" s="25">
        <v>15.2</v>
      </c>
      <c r="P77" s="25"/>
      <c r="Q77" s="22" t="s">
        <v>112</v>
      </c>
      <c r="R77" s="25">
        <v>5.26</v>
      </c>
      <c r="S77" s="25"/>
      <c r="T77" s="25"/>
    </row>
    <row r="78" spans="1:22" ht="123" customHeight="1" x14ac:dyDescent="0.25">
      <c r="A78" s="81" t="s">
        <v>159</v>
      </c>
      <c r="B78" s="67" t="s">
        <v>55</v>
      </c>
      <c r="C78" s="22" t="s">
        <v>160</v>
      </c>
      <c r="D78" s="22" t="s">
        <v>523</v>
      </c>
      <c r="E78" s="163" t="s">
        <v>110</v>
      </c>
      <c r="F78" s="23" t="s">
        <v>559</v>
      </c>
      <c r="G78" s="22" t="s">
        <v>161</v>
      </c>
      <c r="H78" s="23"/>
      <c r="I78" s="22" t="s">
        <v>162</v>
      </c>
      <c r="J78" s="119" t="s">
        <v>77</v>
      </c>
      <c r="K78" s="24">
        <v>42370</v>
      </c>
      <c r="L78" s="24">
        <v>43465</v>
      </c>
      <c r="M78" s="135"/>
      <c r="N78" s="22">
        <v>0.27</v>
      </c>
      <c r="O78" s="22">
        <v>0.27</v>
      </c>
      <c r="P78" s="22">
        <v>0</v>
      </c>
      <c r="Q78" s="22" t="s">
        <v>112</v>
      </c>
      <c r="R78" s="22">
        <v>0.1</v>
      </c>
      <c r="S78" s="22">
        <v>0.1</v>
      </c>
      <c r="T78" s="22">
        <v>0</v>
      </c>
    </row>
    <row r="79" spans="1:22" ht="114" x14ac:dyDescent="0.25">
      <c r="A79" s="81" t="s">
        <v>163</v>
      </c>
      <c r="B79" s="67" t="s">
        <v>55</v>
      </c>
      <c r="C79" s="22" t="s">
        <v>164</v>
      </c>
      <c r="D79" s="22" t="s">
        <v>523</v>
      </c>
      <c r="E79" s="163" t="s">
        <v>110</v>
      </c>
      <c r="F79" s="23" t="s">
        <v>560</v>
      </c>
      <c r="G79" s="22" t="s">
        <v>165</v>
      </c>
      <c r="H79" s="22" t="s">
        <v>166</v>
      </c>
      <c r="I79" s="22" t="s">
        <v>167</v>
      </c>
      <c r="J79" s="119" t="s">
        <v>77</v>
      </c>
      <c r="K79" s="24">
        <v>42370</v>
      </c>
      <c r="L79" s="24">
        <v>43465</v>
      </c>
      <c r="M79" s="135"/>
      <c r="N79" s="25">
        <v>0.16</v>
      </c>
      <c r="O79" s="25">
        <v>0.16</v>
      </c>
      <c r="P79" s="25">
        <v>0</v>
      </c>
      <c r="Q79" s="22" t="s">
        <v>112</v>
      </c>
      <c r="R79" s="25">
        <v>0.06</v>
      </c>
      <c r="S79" s="25">
        <v>0.06</v>
      </c>
      <c r="T79" s="25">
        <v>0</v>
      </c>
    </row>
    <row r="80" spans="1:22" ht="57" x14ac:dyDescent="0.25">
      <c r="A80" s="81" t="s">
        <v>171</v>
      </c>
      <c r="B80" s="67" t="s">
        <v>55</v>
      </c>
      <c r="C80" s="22" t="s">
        <v>170</v>
      </c>
      <c r="D80" s="22" t="s">
        <v>523</v>
      </c>
      <c r="E80" s="163" t="s">
        <v>33</v>
      </c>
      <c r="F80" s="23"/>
      <c r="G80" s="22" t="s">
        <v>169</v>
      </c>
      <c r="H80" s="22" t="s">
        <v>168</v>
      </c>
      <c r="I80" s="22" t="s">
        <v>544</v>
      </c>
      <c r="J80" s="120" t="s">
        <v>30</v>
      </c>
      <c r="K80" s="24">
        <v>41640</v>
      </c>
      <c r="L80" s="24">
        <v>43435</v>
      </c>
      <c r="M80" s="135"/>
      <c r="N80" s="25">
        <v>0.28999999999999998</v>
      </c>
      <c r="O80" s="25">
        <v>0.28999999999999998</v>
      </c>
      <c r="P80" s="25">
        <v>0</v>
      </c>
      <c r="Q80" s="22" t="s">
        <v>112</v>
      </c>
      <c r="R80" s="25">
        <v>0.1</v>
      </c>
      <c r="S80" s="25">
        <v>0.1</v>
      </c>
      <c r="T80" s="25">
        <v>0</v>
      </c>
    </row>
    <row r="81" spans="1:20" ht="142.5" x14ac:dyDescent="0.25">
      <c r="A81" s="81" t="s">
        <v>172</v>
      </c>
      <c r="B81" s="67" t="s">
        <v>55</v>
      </c>
      <c r="C81" s="22" t="s">
        <v>173</v>
      </c>
      <c r="D81" s="22" t="s">
        <v>523</v>
      </c>
      <c r="E81" s="163" t="s">
        <v>89</v>
      </c>
      <c r="F81" s="23"/>
      <c r="G81" s="22" t="s">
        <v>734</v>
      </c>
      <c r="H81" s="23"/>
      <c r="I81" s="22" t="s">
        <v>735</v>
      </c>
      <c r="J81" s="119" t="s">
        <v>77</v>
      </c>
      <c r="K81" s="24">
        <v>42538</v>
      </c>
      <c r="L81" s="23">
        <v>2019</v>
      </c>
      <c r="M81" s="135"/>
      <c r="N81" s="25">
        <v>0.54</v>
      </c>
      <c r="O81" s="25">
        <v>0.54</v>
      </c>
      <c r="P81" s="25">
        <v>0</v>
      </c>
      <c r="Q81" s="22" t="s">
        <v>112</v>
      </c>
      <c r="R81" s="25">
        <v>0.14000000000000001</v>
      </c>
      <c r="S81" s="25">
        <v>0.14000000000000001</v>
      </c>
      <c r="T81" s="25">
        <v>0</v>
      </c>
    </row>
    <row r="82" spans="1:20" ht="185.25" x14ac:dyDescent="0.25">
      <c r="A82" s="83" t="s">
        <v>378</v>
      </c>
      <c r="B82" s="32" t="s">
        <v>36</v>
      </c>
      <c r="C82" s="26" t="s">
        <v>429</v>
      </c>
      <c r="D82" s="26" t="s">
        <v>521</v>
      </c>
      <c r="E82" s="162" t="s">
        <v>90</v>
      </c>
      <c r="F82" s="33"/>
      <c r="G82" s="26" t="s">
        <v>430</v>
      </c>
      <c r="H82" s="26" t="s">
        <v>655</v>
      </c>
      <c r="I82" s="26" t="s">
        <v>875</v>
      </c>
      <c r="J82" s="119" t="s">
        <v>77</v>
      </c>
      <c r="K82" s="24">
        <v>42303</v>
      </c>
      <c r="L82" s="24">
        <v>43466</v>
      </c>
      <c r="M82" s="135"/>
      <c r="N82" s="25">
        <v>0.41</v>
      </c>
      <c r="O82" s="25">
        <v>0.28000000000000003</v>
      </c>
      <c r="P82" s="25">
        <v>0.13</v>
      </c>
      <c r="Q82" s="22" t="s">
        <v>113</v>
      </c>
      <c r="R82" s="25" t="s">
        <v>293</v>
      </c>
      <c r="S82" s="25">
        <v>0.18</v>
      </c>
      <c r="T82" s="25" t="s">
        <v>293</v>
      </c>
    </row>
    <row r="83" spans="1:20" ht="116.25" customHeight="1" x14ac:dyDescent="0.25">
      <c r="A83" s="81" t="s">
        <v>557</v>
      </c>
      <c r="B83" s="32" t="s">
        <v>36</v>
      </c>
      <c r="C83" s="26" t="s">
        <v>431</v>
      </c>
      <c r="D83" s="26" t="s">
        <v>521</v>
      </c>
      <c r="E83" s="162" t="s">
        <v>81</v>
      </c>
      <c r="F83" s="33"/>
      <c r="G83" s="26" t="s">
        <v>736</v>
      </c>
      <c r="H83" s="26" t="s">
        <v>876</v>
      </c>
      <c r="I83" s="26" t="s">
        <v>877</v>
      </c>
      <c r="J83" s="122" t="s">
        <v>78</v>
      </c>
      <c r="K83" s="69">
        <v>42005</v>
      </c>
      <c r="L83" s="69">
        <v>43831</v>
      </c>
      <c r="M83" s="140"/>
      <c r="N83" s="70">
        <v>10</v>
      </c>
      <c r="O83" s="70">
        <v>10</v>
      </c>
      <c r="P83" s="70">
        <v>0</v>
      </c>
      <c r="Q83" s="71" t="s">
        <v>111</v>
      </c>
      <c r="R83" s="70">
        <v>6.68</v>
      </c>
      <c r="S83" s="70">
        <v>6.68</v>
      </c>
      <c r="T83" s="70">
        <v>0</v>
      </c>
    </row>
    <row r="84" spans="1:20" ht="139.5" customHeight="1" x14ac:dyDescent="0.25">
      <c r="A84" s="81" t="s">
        <v>379</v>
      </c>
      <c r="B84" s="32" t="s">
        <v>36</v>
      </c>
      <c r="C84" s="26" t="s">
        <v>431</v>
      </c>
      <c r="D84" s="26" t="s">
        <v>521</v>
      </c>
      <c r="E84" s="163" t="s">
        <v>81</v>
      </c>
      <c r="F84" s="22"/>
      <c r="G84" s="22" t="s">
        <v>432</v>
      </c>
      <c r="H84" s="22" t="s">
        <v>737</v>
      </c>
      <c r="I84" s="22" t="s">
        <v>738</v>
      </c>
      <c r="J84" s="122" t="s">
        <v>78</v>
      </c>
      <c r="K84" s="24">
        <v>42039</v>
      </c>
      <c r="L84" s="24">
        <v>43865</v>
      </c>
      <c r="M84" s="135"/>
      <c r="N84" s="25">
        <v>9.8699999999999992</v>
      </c>
      <c r="O84" s="25">
        <v>7.9</v>
      </c>
      <c r="P84" s="25">
        <v>1.97</v>
      </c>
      <c r="Q84" s="22" t="s">
        <v>113</v>
      </c>
      <c r="R84" s="25" t="s">
        <v>293</v>
      </c>
      <c r="S84" s="25">
        <v>1.2</v>
      </c>
      <c r="T84" s="25" t="s">
        <v>293</v>
      </c>
    </row>
    <row r="85" spans="1:20" ht="204.6" customHeight="1" x14ac:dyDescent="0.25">
      <c r="A85" s="81" t="s">
        <v>580</v>
      </c>
      <c r="B85" s="32" t="s">
        <v>36</v>
      </c>
      <c r="C85" s="26" t="s">
        <v>581</v>
      </c>
      <c r="D85" s="26" t="s">
        <v>521</v>
      </c>
      <c r="E85" s="163" t="s">
        <v>17</v>
      </c>
      <c r="F85" s="22"/>
      <c r="G85" s="22" t="s">
        <v>582</v>
      </c>
      <c r="H85" s="22" t="s">
        <v>739</v>
      </c>
      <c r="I85" s="22" t="s">
        <v>740</v>
      </c>
      <c r="J85" s="119" t="s">
        <v>77</v>
      </c>
      <c r="K85" s="24">
        <v>42736</v>
      </c>
      <c r="L85" s="24">
        <v>44562</v>
      </c>
      <c r="M85" s="135"/>
      <c r="N85" s="25">
        <v>1.91</v>
      </c>
      <c r="O85" s="25">
        <v>0.94</v>
      </c>
      <c r="P85" s="25">
        <v>0.97</v>
      </c>
      <c r="Q85" s="22" t="s">
        <v>113</v>
      </c>
      <c r="R85" s="25" t="s">
        <v>293</v>
      </c>
      <c r="S85" s="25">
        <v>0.3</v>
      </c>
      <c r="T85" s="25" t="s">
        <v>293</v>
      </c>
    </row>
    <row r="86" spans="1:20" ht="109.5" customHeight="1" x14ac:dyDescent="0.25">
      <c r="A86" s="81" t="s">
        <v>583</v>
      </c>
      <c r="B86" s="32" t="s">
        <v>36</v>
      </c>
      <c r="C86" s="26" t="s">
        <v>59</v>
      </c>
      <c r="D86" s="26" t="s">
        <v>521</v>
      </c>
      <c r="E86" s="163" t="s">
        <v>91</v>
      </c>
      <c r="F86" s="22"/>
      <c r="G86" s="22" t="s">
        <v>584</v>
      </c>
      <c r="H86" s="22" t="s">
        <v>585</v>
      </c>
      <c r="I86" s="22" t="s">
        <v>741</v>
      </c>
      <c r="J86" s="119" t="s">
        <v>77</v>
      </c>
      <c r="K86" s="24">
        <v>42736</v>
      </c>
      <c r="L86" s="24">
        <v>43466</v>
      </c>
      <c r="M86" s="135"/>
      <c r="N86" s="25">
        <v>0.68</v>
      </c>
      <c r="O86" s="25">
        <v>0.3</v>
      </c>
      <c r="P86" s="25">
        <v>0.38</v>
      </c>
      <c r="Q86" s="22" t="s">
        <v>113</v>
      </c>
      <c r="R86" s="25">
        <v>0</v>
      </c>
      <c r="S86" s="25">
        <v>0</v>
      </c>
      <c r="T86" s="25">
        <v>0</v>
      </c>
    </row>
    <row r="87" spans="1:20" ht="120" customHeight="1" x14ac:dyDescent="0.25">
      <c r="A87" s="81" t="s">
        <v>879</v>
      </c>
      <c r="B87" s="32" t="s">
        <v>36</v>
      </c>
      <c r="C87" s="26" t="s">
        <v>36</v>
      </c>
      <c r="D87" s="26" t="s">
        <v>521</v>
      </c>
      <c r="E87" s="163" t="s">
        <v>105</v>
      </c>
      <c r="F87" s="22"/>
      <c r="G87" s="22" t="s">
        <v>656</v>
      </c>
      <c r="H87" s="22" t="s">
        <v>880</v>
      </c>
      <c r="I87" s="22" t="s">
        <v>742</v>
      </c>
      <c r="J87" s="119" t="s">
        <v>77</v>
      </c>
      <c r="K87" s="24">
        <v>42608</v>
      </c>
      <c r="L87" s="24">
        <v>43886</v>
      </c>
      <c r="M87" s="135"/>
      <c r="N87" s="25">
        <v>0.4</v>
      </c>
      <c r="O87" s="25">
        <v>0.2</v>
      </c>
      <c r="P87" s="25">
        <v>0.2</v>
      </c>
      <c r="Q87" s="22" t="s">
        <v>113</v>
      </c>
      <c r="R87" s="25" t="s">
        <v>293</v>
      </c>
      <c r="S87" s="25">
        <v>0.2</v>
      </c>
      <c r="T87" s="25" t="s">
        <v>293</v>
      </c>
    </row>
    <row r="88" spans="1:20" ht="213.75" x14ac:dyDescent="0.25">
      <c r="A88" s="81" t="s">
        <v>380</v>
      </c>
      <c r="B88" s="32" t="s">
        <v>36</v>
      </c>
      <c r="C88" s="26" t="s">
        <v>433</v>
      </c>
      <c r="D88" s="26" t="s">
        <v>521</v>
      </c>
      <c r="E88" s="162" t="s">
        <v>97</v>
      </c>
      <c r="F88" s="33"/>
      <c r="G88" s="26" t="s">
        <v>312</v>
      </c>
      <c r="H88" s="26" t="s">
        <v>873</v>
      </c>
      <c r="I88" s="26" t="s">
        <v>881</v>
      </c>
      <c r="J88" s="119" t="s">
        <v>77</v>
      </c>
      <c r="K88" s="73">
        <v>41808</v>
      </c>
      <c r="L88" s="73">
        <v>43810</v>
      </c>
      <c r="M88" s="139"/>
      <c r="N88" s="30">
        <v>20</v>
      </c>
      <c r="O88" s="30">
        <v>20</v>
      </c>
      <c r="P88" s="30">
        <v>0</v>
      </c>
      <c r="Q88" s="26" t="s">
        <v>111</v>
      </c>
      <c r="R88" s="30">
        <v>15.9</v>
      </c>
      <c r="S88" s="30">
        <v>15.9</v>
      </c>
      <c r="T88" s="30">
        <v>0</v>
      </c>
    </row>
    <row r="89" spans="1:20" ht="141.6" customHeight="1" x14ac:dyDescent="0.25">
      <c r="A89" s="81" t="s">
        <v>381</v>
      </c>
      <c r="B89" s="32" t="s">
        <v>36</v>
      </c>
      <c r="C89" s="26" t="s">
        <v>394</v>
      </c>
      <c r="D89" s="26" t="s">
        <v>521</v>
      </c>
      <c r="E89" s="162" t="s">
        <v>88</v>
      </c>
      <c r="F89" s="26"/>
      <c r="G89" s="26" t="s">
        <v>743</v>
      </c>
      <c r="H89" s="33" t="s">
        <v>882</v>
      </c>
      <c r="I89" s="26" t="s">
        <v>883</v>
      </c>
      <c r="J89" s="119" t="s">
        <v>77</v>
      </c>
      <c r="K89" s="73">
        <v>43101</v>
      </c>
      <c r="L89" s="73">
        <v>44562</v>
      </c>
      <c r="M89" s="139"/>
      <c r="N89" s="30">
        <v>20</v>
      </c>
      <c r="O89" s="30">
        <v>20</v>
      </c>
      <c r="P89" s="30">
        <v>0</v>
      </c>
      <c r="Q89" s="26" t="s">
        <v>111</v>
      </c>
      <c r="R89" s="30">
        <v>1.39</v>
      </c>
      <c r="S89" s="30">
        <v>1.39</v>
      </c>
      <c r="T89" s="30">
        <v>0</v>
      </c>
    </row>
    <row r="90" spans="1:20" ht="193.15" customHeight="1" x14ac:dyDescent="0.25">
      <c r="A90" s="81" t="s">
        <v>321</v>
      </c>
      <c r="B90" s="32" t="s">
        <v>36</v>
      </c>
      <c r="C90" s="26" t="s">
        <v>117</v>
      </c>
      <c r="D90" s="26" t="s">
        <v>521</v>
      </c>
      <c r="E90" s="162" t="s">
        <v>90</v>
      </c>
      <c r="F90" s="33"/>
      <c r="G90" s="26" t="s">
        <v>322</v>
      </c>
      <c r="H90" s="26" t="s">
        <v>884</v>
      </c>
      <c r="I90" s="26" t="s">
        <v>885</v>
      </c>
      <c r="J90" s="119" t="s">
        <v>77</v>
      </c>
      <c r="K90" s="73">
        <v>42736</v>
      </c>
      <c r="L90" s="73">
        <v>44927</v>
      </c>
      <c r="M90" s="139"/>
      <c r="N90" s="30">
        <v>15</v>
      </c>
      <c r="O90" s="30">
        <v>15</v>
      </c>
      <c r="P90" s="30">
        <v>0</v>
      </c>
      <c r="Q90" s="26" t="s">
        <v>111</v>
      </c>
      <c r="R90" s="30">
        <v>0.27600000000000002</v>
      </c>
      <c r="S90" s="30">
        <v>0.27600000000000002</v>
      </c>
      <c r="T90" s="30">
        <v>0</v>
      </c>
    </row>
    <row r="91" spans="1:20" ht="117" x14ac:dyDescent="0.25">
      <c r="A91" s="81" t="s">
        <v>384</v>
      </c>
      <c r="B91" s="32" t="s">
        <v>36</v>
      </c>
      <c r="C91" s="26" t="s">
        <v>383</v>
      </c>
      <c r="D91" s="26" t="s">
        <v>521</v>
      </c>
      <c r="E91" s="162" t="s">
        <v>37</v>
      </c>
      <c r="F91" s="33"/>
      <c r="G91" s="26" t="s">
        <v>434</v>
      </c>
      <c r="H91" s="26" t="s">
        <v>886</v>
      </c>
      <c r="I91" s="26" t="s">
        <v>887</v>
      </c>
      <c r="J91" s="119" t="s">
        <v>77</v>
      </c>
      <c r="K91" s="73">
        <v>40879</v>
      </c>
      <c r="L91" s="73">
        <v>43443</v>
      </c>
      <c r="M91" s="139"/>
      <c r="N91" s="30">
        <v>60</v>
      </c>
      <c r="O91" s="30">
        <v>60</v>
      </c>
      <c r="P91" s="30">
        <v>0</v>
      </c>
      <c r="Q91" s="26" t="s">
        <v>111</v>
      </c>
      <c r="R91" s="30">
        <v>50.57</v>
      </c>
      <c r="S91" s="30">
        <v>50.57</v>
      </c>
      <c r="T91" s="30">
        <v>0</v>
      </c>
    </row>
    <row r="92" spans="1:20" ht="231" customHeight="1" x14ac:dyDescent="0.25">
      <c r="A92" s="81" t="s">
        <v>575</v>
      </c>
      <c r="B92" s="32" t="s">
        <v>36</v>
      </c>
      <c r="C92" s="26" t="s">
        <v>414</v>
      </c>
      <c r="D92" s="26" t="s">
        <v>521</v>
      </c>
      <c r="E92" s="162" t="s">
        <v>10</v>
      </c>
      <c r="F92" s="26"/>
      <c r="G92" s="26" t="s">
        <v>576</v>
      </c>
      <c r="H92" s="26" t="s">
        <v>888</v>
      </c>
      <c r="I92" s="26" t="s">
        <v>889</v>
      </c>
      <c r="J92" s="119" t="s">
        <v>77</v>
      </c>
      <c r="K92" s="73">
        <v>43101</v>
      </c>
      <c r="L92" s="73">
        <v>45292</v>
      </c>
      <c r="M92" s="139"/>
      <c r="N92" s="30">
        <v>68</v>
      </c>
      <c r="O92" s="30">
        <v>68</v>
      </c>
      <c r="P92" s="30">
        <v>0</v>
      </c>
      <c r="Q92" s="26" t="s">
        <v>111</v>
      </c>
      <c r="R92" s="30">
        <v>2</v>
      </c>
      <c r="S92" s="30">
        <v>2</v>
      </c>
      <c r="T92" s="30">
        <v>0</v>
      </c>
    </row>
    <row r="93" spans="1:20" ht="119.45" customHeight="1" x14ac:dyDescent="0.25">
      <c r="A93" s="81" t="s">
        <v>577</v>
      </c>
      <c r="B93" s="32" t="s">
        <v>36</v>
      </c>
      <c r="C93" s="26" t="s">
        <v>36</v>
      </c>
      <c r="D93" s="26" t="s">
        <v>521</v>
      </c>
      <c r="E93" s="163" t="s">
        <v>33</v>
      </c>
      <c r="F93" s="22"/>
      <c r="G93" s="22" t="s">
        <v>578</v>
      </c>
      <c r="H93" s="22" t="s">
        <v>579</v>
      </c>
      <c r="I93" s="22" t="s">
        <v>744</v>
      </c>
      <c r="J93" s="119" t="s">
        <v>77</v>
      </c>
      <c r="K93" s="24">
        <v>43101</v>
      </c>
      <c r="L93" s="24">
        <v>43831</v>
      </c>
      <c r="M93" s="135"/>
      <c r="N93" s="25">
        <v>0.25</v>
      </c>
      <c r="O93" s="25">
        <v>0.25</v>
      </c>
      <c r="P93" s="25">
        <v>0</v>
      </c>
      <c r="Q93" s="22" t="s">
        <v>113</v>
      </c>
      <c r="R93" s="25">
        <v>0.08</v>
      </c>
      <c r="S93" s="25">
        <v>0.08</v>
      </c>
      <c r="T93" s="25">
        <v>0</v>
      </c>
    </row>
    <row r="94" spans="1:20" ht="280.14999999999998" customHeight="1" x14ac:dyDescent="0.25">
      <c r="A94" s="81" t="s">
        <v>586</v>
      </c>
      <c r="B94" s="32" t="s">
        <v>36</v>
      </c>
      <c r="C94" s="26" t="s">
        <v>414</v>
      </c>
      <c r="D94" s="26" t="s">
        <v>521</v>
      </c>
      <c r="E94" s="163" t="s">
        <v>37</v>
      </c>
      <c r="F94" s="22"/>
      <c r="G94" s="22" t="s">
        <v>587</v>
      </c>
      <c r="H94" s="22" t="s">
        <v>588</v>
      </c>
      <c r="I94" s="22" t="s">
        <v>748</v>
      </c>
      <c r="J94" s="119" t="s">
        <v>77</v>
      </c>
      <c r="K94" s="24">
        <v>42736</v>
      </c>
      <c r="L94" s="24">
        <v>43466</v>
      </c>
      <c r="M94" s="135"/>
      <c r="N94" s="25">
        <v>0.18</v>
      </c>
      <c r="O94" s="25">
        <v>0.18</v>
      </c>
      <c r="P94" s="25">
        <v>0</v>
      </c>
      <c r="Q94" s="22" t="s">
        <v>113</v>
      </c>
      <c r="R94" s="25">
        <v>0.14000000000000001</v>
      </c>
      <c r="S94" s="25">
        <v>0.14000000000000001</v>
      </c>
      <c r="T94" s="25">
        <v>0</v>
      </c>
    </row>
    <row r="95" spans="1:20" ht="168" customHeight="1" x14ac:dyDescent="0.25">
      <c r="A95" s="81" t="s">
        <v>597</v>
      </c>
      <c r="B95" s="32" t="s">
        <v>36</v>
      </c>
      <c r="C95" s="26" t="s">
        <v>36</v>
      </c>
      <c r="D95" s="26" t="s">
        <v>521</v>
      </c>
      <c r="E95" s="163" t="s">
        <v>37</v>
      </c>
      <c r="F95" s="22"/>
      <c r="G95" s="22" t="s">
        <v>598</v>
      </c>
      <c r="H95" s="22" t="s">
        <v>745</v>
      </c>
      <c r="I95" s="22" t="s">
        <v>746</v>
      </c>
      <c r="J95" s="119" t="s">
        <v>77</v>
      </c>
      <c r="K95" s="24">
        <v>42736</v>
      </c>
      <c r="L95" s="24">
        <v>43466</v>
      </c>
      <c r="M95" s="135"/>
      <c r="N95" s="25">
        <v>0.23</v>
      </c>
      <c r="O95" s="25">
        <v>0.23</v>
      </c>
      <c r="P95" s="25">
        <v>0</v>
      </c>
      <c r="Q95" s="22" t="s">
        <v>113</v>
      </c>
      <c r="R95" s="25">
        <v>0.03</v>
      </c>
      <c r="S95" s="25">
        <v>0.03</v>
      </c>
      <c r="T95" s="25">
        <v>0</v>
      </c>
    </row>
    <row r="96" spans="1:20" ht="116.25" customHeight="1" x14ac:dyDescent="0.25">
      <c r="A96" s="81" t="s">
        <v>385</v>
      </c>
      <c r="B96" s="32" t="s">
        <v>36</v>
      </c>
      <c r="C96" s="26" t="s">
        <v>59</v>
      </c>
      <c r="D96" s="26" t="s">
        <v>521</v>
      </c>
      <c r="E96" s="162" t="s">
        <v>91</v>
      </c>
      <c r="F96" s="22"/>
      <c r="G96" s="22" t="s">
        <v>435</v>
      </c>
      <c r="H96" s="22" t="s">
        <v>747</v>
      </c>
      <c r="I96" s="72" t="s">
        <v>890</v>
      </c>
      <c r="J96" s="122" t="s">
        <v>78</v>
      </c>
      <c r="K96" s="24">
        <v>41913</v>
      </c>
      <c r="L96" s="24">
        <v>43739</v>
      </c>
      <c r="M96" s="135"/>
      <c r="N96" s="25">
        <v>12.8</v>
      </c>
      <c r="O96" s="25">
        <v>3.9</v>
      </c>
      <c r="P96" s="25">
        <v>8.9</v>
      </c>
      <c r="Q96" s="22" t="s">
        <v>112</v>
      </c>
      <c r="R96" s="25">
        <v>1.5</v>
      </c>
      <c r="S96" s="25">
        <v>1.5</v>
      </c>
      <c r="T96" s="25">
        <v>0</v>
      </c>
    </row>
    <row r="97" spans="1:22" ht="115.9" customHeight="1" x14ac:dyDescent="0.25">
      <c r="A97" s="81" t="s">
        <v>387</v>
      </c>
      <c r="B97" s="32" t="s">
        <v>36</v>
      </c>
      <c r="C97" s="26" t="s">
        <v>386</v>
      </c>
      <c r="D97" s="26" t="s">
        <v>521</v>
      </c>
      <c r="E97" s="162" t="s">
        <v>104</v>
      </c>
      <c r="F97" s="33"/>
      <c r="G97" s="26" t="s">
        <v>891</v>
      </c>
      <c r="H97" s="26" t="s">
        <v>892</v>
      </c>
      <c r="I97" s="26" t="s">
        <v>893</v>
      </c>
      <c r="J97" s="119" t="s">
        <v>77</v>
      </c>
      <c r="K97" s="73">
        <v>42370</v>
      </c>
      <c r="L97" s="73">
        <v>43795</v>
      </c>
      <c r="M97" s="139"/>
      <c r="N97" s="30">
        <v>50</v>
      </c>
      <c r="O97" s="30">
        <v>50</v>
      </c>
      <c r="P97" s="30">
        <v>0</v>
      </c>
      <c r="Q97" s="26" t="s">
        <v>111</v>
      </c>
      <c r="R97" s="30">
        <v>34.19</v>
      </c>
      <c r="S97" s="30">
        <v>34.19</v>
      </c>
      <c r="T97" s="30">
        <v>0</v>
      </c>
    </row>
    <row r="98" spans="1:22" ht="154.15" customHeight="1" x14ac:dyDescent="0.25">
      <c r="A98" s="81" t="s">
        <v>388</v>
      </c>
      <c r="B98" s="32" t="s">
        <v>36</v>
      </c>
      <c r="C98" s="26" t="s">
        <v>160</v>
      </c>
      <c r="D98" s="26" t="s">
        <v>521</v>
      </c>
      <c r="E98" s="162" t="s">
        <v>110</v>
      </c>
      <c r="F98" s="33" t="s">
        <v>561</v>
      </c>
      <c r="G98" s="26" t="s">
        <v>894</v>
      </c>
      <c r="H98" s="26" t="s">
        <v>895</v>
      </c>
      <c r="I98" s="26" t="s">
        <v>896</v>
      </c>
      <c r="J98" s="119" t="s">
        <v>77</v>
      </c>
      <c r="K98" s="73">
        <v>40886</v>
      </c>
      <c r="L98" s="73">
        <v>43831</v>
      </c>
      <c r="M98" s="139"/>
      <c r="N98" s="30">
        <v>133</v>
      </c>
      <c r="O98" s="30">
        <v>133</v>
      </c>
      <c r="P98" s="30">
        <v>0</v>
      </c>
      <c r="Q98" s="26" t="s">
        <v>111</v>
      </c>
      <c r="R98" s="30">
        <v>111.43</v>
      </c>
      <c r="S98" s="30">
        <v>111.43</v>
      </c>
      <c r="T98" s="30">
        <v>0</v>
      </c>
    </row>
    <row r="99" spans="1:22" ht="114.6" customHeight="1" x14ac:dyDescent="0.25">
      <c r="A99" s="81" t="s">
        <v>389</v>
      </c>
      <c r="B99" s="32" t="s">
        <v>36</v>
      </c>
      <c r="C99" s="26" t="s">
        <v>390</v>
      </c>
      <c r="D99" s="26" t="s">
        <v>521</v>
      </c>
      <c r="E99" s="163" t="s">
        <v>103</v>
      </c>
      <c r="F99" s="23"/>
      <c r="G99" s="22" t="s">
        <v>436</v>
      </c>
      <c r="H99" s="22" t="s">
        <v>897</v>
      </c>
      <c r="I99" s="22" t="s">
        <v>657</v>
      </c>
      <c r="J99" s="119" t="s">
        <v>77</v>
      </c>
      <c r="K99" s="24">
        <v>42409</v>
      </c>
      <c r="L99" s="24">
        <v>43686</v>
      </c>
      <c r="M99" s="135"/>
      <c r="N99" s="25">
        <v>3.2</v>
      </c>
      <c r="O99" s="25">
        <v>1.2</v>
      </c>
      <c r="P99" s="25">
        <v>2.2000000000000002</v>
      </c>
      <c r="Q99" s="22" t="s">
        <v>113</v>
      </c>
      <c r="R99" s="60" t="s">
        <v>293</v>
      </c>
      <c r="S99" s="60">
        <v>0.7</v>
      </c>
      <c r="T99" s="60" t="s">
        <v>293</v>
      </c>
    </row>
    <row r="100" spans="1:22" ht="118.9" customHeight="1" x14ac:dyDescent="0.25">
      <c r="A100" s="81" t="s">
        <v>599</v>
      </c>
      <c r="B100" s="32" t="s">
        <v>36</v>
      </c>
      <c r="C100" s="26" t="s">
        <v>600</v>
      </c>
      <c r="D100" s="26" t="s">
        <v>521</v>
      </c>
      <c r="E100" s="163" t="s">
        <v>37</v>
      </c>
      <c r="F100" s="22"/>
      <c r="G100" s="22" t="s">
        <v>601</v>
      </c>
      <c r="H100" s="22" t="s">
        <v>602</v>
      </c>
      <c r="I100" s="22" t="s">
        <v>603</v>
      </c>
      <c r="J100" s="119" t="s">
        <v>77</v>
      </c>
      <c r="K100" s="24">
        <v>42736</v>
      </c>
      <c r="L100" s="24">
        <v>43466</v>
      </c>
      <c r="M100" s="135"/>
      <c r="N100" s="25">
        <v>0.12</v>
      </c>
      <c r="O100" s="25">
        <v>0.09</v>
      </c>
      <c r="P100" s="25">
        <v>0.03</v>
      </c>
      <c r="Q100" s="22" t="s">
        <v>113</v>
      </c>
      <c r="R100" s="60" t="s">
        <v>293</v>
      </c>
      <c r="S100" s="25">
        <v>7.0000000000000007E-2</v>
      </c>
      <c r="T100" s="60" t="s">
        <v>293</v>
      </c>
    </row>
    <row r="101" spans="1:22" ht="109.5" customHeight="1" x14ac:dyDescent="0.25">
      <c r="A101" s="81" t="s">
        <v>569</v>
      </c>
      <c r="B101" s="32" t="s">
        <v>36</v>
      </c>
      <c r="C101" s="26" t="s">
        <v>382</v>
      </c>
      <c r="D101" s="26" t="s">
        <v>521</v>
      </c>
      <c r="E101" s="163" t="s">
        <v>110</v>
      </c>
      <c r="F101" s="23" t="s">
        <v>559</v>
      </c>
      <c r="G101" s="22" t="s">
        <v>632</v>
      </c>
      <c r="H101" s="22" t="s">
        <v>631</v>
      </c>
      <c r="I101" s="22" t="s">
        <v>658</v>
      </c>
      <c r="J101" s="119" t="s">
        <v>77</v>
      </c>
      <c r="K101" s="24">
        <v>42804</v>
      </c>
      <c r="L101" s="24">
        <v>44449</v>
      </c>
      <c r="M101" s="135"/>
      <c r="N101" s="25">
        <v>0.98</v>
      </c>
      <c r="O101" s="25">
        <v>0.53</v>
      </c>
      <c r="P101" s="25">
        <v>0.45</v>
      </c>
      <c r="Q101" s="22" t="s">
        <v>113</v>
      </c>
      <c r="R101" s="25" t="s">
        <v>293</v>
      </c>
      <c r="S101" s="25">
        <v>0.2</v>
      </c>
      <c r="T101" s="25" t="s">
        <v>293</v>
      </c>
    </row>
    <row r="102" spans="1:22" ht="109.5" customHeight="1" x14ac:dyDescent="0.25">
      <c r="A102" s="81" t="s">
        <v>569</v>
      </c>
      <c r="B102" s="32" t="s">
        <v>36</v>
      </c>
      <c r="C102" s="26" t="s">
        <v>382</v>
      </c>
      <c r="D102" s="26" t="s">
        <v>521</v>
      </c>
      <c r="E102" s="163" t="s">
        <v>110</v>
      </c>
      <c r="F102" s="23"/>
      <c r="G102" s="22" t="s">
        <v>570</v>
      </c>
      <c r="H102" s="22" t="s">
        <v>571</v>
      </c>
      <c r="I102" s="22" t="s">
        <v>637</v>
      </c>
      <c r="J102" s="119" t="s">
        <v>77</v>
      </c>
      <c r="K102" s="24">
        <v>42736</v>
      </c>
      <c r="L102" s="24">
        <v>44562</v>
      </c>
      <c r="M102" s="135"/>
      <c r="N102" s="25">
        <v>0.1</v>
      </c>
      <c r="O102" s="25">
        <v>0.1</v>
      </c>
      <c r="P102" s="25">
        <v>0</v>
      </c>
      <c r="Q102" s="22" t="s">
        <v>113</v>
      </c>
      <c r="R102" s="25">
        <v>0</v>
      </c>
      <c r="S102" s="25">
        <v>0</v>
      </c>
      <c r="T102" s="25">
        <v>0</v>
      </c>
    </row>
    <row r="103" spans="1:22" ht="109.5" customHeight="1" x14ac:dyDescent="0.25">
      <c r="A103" s="81" t="s">
        <v>391</v>
      </c>
      <c r="B103" s="32" t="s">
        <v>36</v>
      </c>
      <c r="C103" s="26" t="s">
        <v>392</v>
      </c>
      <c r="D103" s="26" t="s">
        <v>521</v>
      </c>
      <c r="E103" s="163" t="s">
        <v>17</v>
      </c>
      <c r="F103" s="23"/>
      <c r="G103" s="22" t="s">
        <v>441</v>
      </c>
      <c r="H103" s="22" t="s">
        <v>545</v>
      </c>
      <c r="I103" s="22" t="s">
        <v>749</v>
      </c>
      <c r="J103" s="119" t="s">
        <v>77</v>
      </c>
      <c r="K103" s="24">
        <v>42667</v>
      </c>
      <c r="L103" s="24">
        <v>43945</v>
      </c>
      <c r="M103" s="135"/>
      <c r="N103" s="25">
        <v>4.82</v>
      </c>
      <c r="O103" s="25">
        <v>0.81</v>
      </c>
      <c r="P103" s="25">
        <v>4.01</v>
      </c>
      <c r="Q103" s="22" t="s">
        <v>113</v>
      </c>
      <c r="R103" s="25" t="s">
        <v>293</v>
      </c>
      <c r="S103" s="25">
        <v>0.4</v>
      </c>
      <c r="T103" s="25" t="s">
        <v>293</v>
      </c>
    </row>
    <row r="104" spans="1:22" ht="133.15" customHeight="1" x14ac:dyDescent="0.25">
      <c r="A104" s="81" t="s">
        <v>393</v>
      </c>
      <c r="B104" s="32" t="s">
        <v>36</v>
      </c>
      <c r="C104" s="26" t="s">
        <v>394</v>
      </c>
      <c r="D104" s="26" t="s">
        <v>521</v>
      </c>
      <c r="E104" s="163" t="s">
        <v>88</v>
      </c>
      <c r="F104" s="22"/>
      <c r="G104" s="22" t="s">
        <v>442</v>
      </c>
      <c r="H104" s="22" t="s">
        <v>750</v>
      </c>
      <c r="I104" s="72" t="s">
        <v>898</v>
      </c>
      <c r="J104" s="119" t="s">
        <v>77</v>
      </c>
      <c r="K104" s="24">
        <v>42250</v>
      </c>
      <c r="L104" s="24">
        <v>43346</v>
      </c>
      <c r="M104" s="135"/>
      <c r="N104" s="25">
        <v>1.1299999999999999</v>
      </c>
      <c r="O104" s="25">
        <v>0.45</v>
      </c>
      <c r="P104" s="25">
        <v>0.68</v>
      </c>
      <c r="Q104" s="22" t="s">
        <v>113</v>
      </c>
      <c r="R104" s="25" t="s">
        <v>293</v>
      </c>
      <c r="S104" s="25">
        <v>0.3</v>
      </c>
      <c r="T104" s="25" t="s">
        <v>293</v>
      </c>
    </row>
    <row r="105" spans="1:22" ht="116.25" customHeight="1" x14ac:dyDescent="0.25">
      <c r="A105" s="81" t="s">
        <v>342</v>
      </c>
      <c r="B105" s="32" t="s">
        <v>36</v>
      </c>
      <c r="C105" s="26" t="s">
        <v>343</v>
      </c>
      <c r="D105" s="26" t="s">
        <v>521</v>
      </c>
      <c r="E105" s="162" t="s">
        <v>37</v>
      </c>
      <c r="F105" s="26"/>
      <c r="G105" s="26" t="s">
        <v>751</v>
      </c>
      <c r="H105" s="26" t="s">
        <v>899</v>
      </c>
      <c r="I105" s="26" t="s">
        <v>900</v>
      </c>
      <c r="J105" s="122" t="s">
        <v>78</v>
      </c>
      <c r="K105" s="73">
        <v>41640</v>
      </c>
      <c r="L105" s="73">
        <v>43514</v>
      </c>
      <c r="M105" s="139"/>
      <c r="N105" s="30">
        <v>14</v>
      </c>
      <c r="O105" s="30">
        <v>14</v>
      </c>
      <c r="P105" s="30">
        <v>0</v>
      </c>
      <c r="Q105" s="26" t="s">
        <v>111</v>
      </c>
      <c r="R105" s="30">
        <v>8.1999999999999993</v>
      </c>
      <c r="S105" s="30">
        <v>8.1999999999999993</v>
      </c>
      <c r="T105" s="30">
        <v>0</v>
      </c>
      <c r="U105" s="74"/>
    </row>
    <row r="106" spans="1:22" ht="109.5" customHeight="1" x14ac:dyDescent="0.25">
      <c r="A106" s="81" t="s">
        <v>572</v>
      </c>
      <c r="B106" s="32" t="s">
        <v>36</v>
      </c>
      <c r="C106" s="26" t="s">
        <v>573</v>
      </c>
      <c r="D106" s="26" t="s">
        <v>521</v>
      </c>
      <c r="E106" s="162" t="s">
        <v>97</v>
      </c>
      <c r="F106" s="26"/>
      <c r="G106" s="26" t="s">
        <v>574</v>
      </c>
      <c r="H106" s="26" t="s">
        <v>901</v>
      </c>
      <c r="I106" s="26" t="s">
        <v>902</v>
      </c>
      <c r="J106" s="119" t="s">
        <v>77</v>
      </c>
      <c r="K106" s="73">
        <v>43101</v>
      </c>
      <c r="L106" s="73">
        <v>44927</v>
      </c>
      <c r="M106" s="139"/>
      <c r="N106" s="30">
        <v>20</v>
      </c>
      <c r="O106" s="30">
        <v>20</v>
      </c>
      <c r="P106" s="30">
        <v>0</v>
      </c>
      <c r="Q106" s="26" t="s">
        <v>111</v>
      </c>
      <c r="R106" s="30">
        <v>0.42799999999999999</v>
      </c>
      <c r="S106" s="30">
        <v>0.42799999999999999</v>
      </c>
      <c r="T106" s="30">
        <v>0</v>
      </c>
    </row>
    <row r="107" spans="1:22" s="74" customFormat="1" ht="145.5" customHeight="1" x14ac:dyDescent="0.25">
      <c r="A107" s="81" t="s">
        <v>903</v>
      </c>
      <c r="B107" s="32" t="s">
        <v>36</v>
      </c>
      <c r="C107" s="26" t="s">
        <v>36</v>
      </c>
      <c r="D107" s="26" t="s">
        <v>521</v>
      </c>
      <c r="E107" s="163" t="s">
        <v>104</v>
      </c>
      <c r="F107" s="23"/>
      <c r="G107" s="22" t="s">
        <v>439</v>
      </c>
      <c r="H107" s="22" t="s">
        <v>440</v>
      </c>
      <c r="I107" s="22" t="s">
        <v>904</v>
      </c>
      <c r="J107" s="119" t="s">
        <v>77</v>
      </c>
      <c r="K107" s="24">
        <v>42671</v>
      </c>
      <c r="L107" s="24">
        <v>43766</v>
      </c>
      <c r="M107" s="135"/>
      <c r="N107" s="25">
        <v>0.25</v>
      </c>
      <c r="O107" s="25">
        <v>0.25</v>
      </c>
      <c r="P107" s="25">
        <v>0</v>
      </c>
      <c r="Q107" s="22" t="s">
        <v>113</v>
      </c>
      <c r="R107" s="25">
        <v>0.16</v>
      </c>
      <c r="S107" s="25">
        <v>0.16</v>
      </c>
      <c r="T107" s="25">
        <v>0</v>
      </c>
      <c r="U107" s="3"/>
    </row>
    <row r="108" spans="1:22" ht="150" customHeight="1" x14ac:dyDescent="0.25">
      <c r="A108" s="81" t="s">
        <v>925</v>
      </c>
      <c r="B108" s="32" t="s">
        <v>36</v>
      </c>
      <c r="C108" s="26" t="s">
        <v>36</v>
      </c>
      <c r="D108" s="26" t="s">
        <v>521</v>
      </c>
      <c r="E108" s="163" t="s">
        <v>33</v>
      </c>
      <c r="F108" s="23"/>
      <c r="G108" s="22" t="s">
        <v>926</v>
      </c>
      <c r="H108" s="22" t="s">
        <v>927</v>
      </c>
      <c r="I108" s="22" t="s">
        <v>928</v>
      </c>
      <c r="J108" s="119" t="s">
        <v>77</v>
      </c>
      <c r="K108" s="24">
        <v>42736</v>
      </c>
      <c r="L108" s="24">
        <v>43831</v>
      </c>
      <c r="M108" s="135"/>
      <c r="N108" s="75">
        <v>0.25</v>
      </c>
      <c r="O108" s="75">
        <v>0.25</v>
      </c>
      <c r="P108" s="75">
        <v>0</v>
      </c>
      <c r="Q108" s="22" t="s">
        <v>113</v>
      </c>
      <c r="R108" s="25"/>
      <c r="S108" s="25"/>
      <c r="T108" s="25"/>
    </row>
    <row r="109" spans="1:22" s="57" customFormat="1" ht="142.5" x14ac:dyDescent="0.25">
      <c r="A109" s="81" t="s">
        <v>395</v>
      </c>
      <c r="B109" s="32" t="s">
        <v>36</v>
      </c>
      <c r="C109" s="26" t="s">
        <v>396</v>
      </c>
      <c r="D109" s="26" t="s">
        <v>521</v>
      </c>
      <c r="E109" s="163" t="s">
        <v>33</v>
      </c>
      <c r="F109" s="23"/>
      <c r="G109" s="22" t="s">
        <v>438</v>
      </c>
      <c r="H109" s="22" t="s">
        <v>437</v>
      </c>
      <c r="I109" s="22" t="s">
        <v>905</v>
      </c>
      <c r="J109" s="119" t="s">
        <v>77</v>
      </c>
      <c r="K109" s="24">
        <v>42300</v>
      </c>
      <c r="L109" s="73">
        <v>43101</v>
      </c>
      <c r="M109" s="200"/>
      <c r="N109" s="25">
        <v>0.25</v>
      </c>
      <c r="O109" s="25">
        <v>0.25</v>
      </c>
      <c r="P109" s="25">
        <v>0</v>
      </c>
      <c r="Q109" s="22" t="s">
        <v>113</v>
      </c>
      <c r="R109" s="25">
        <v>0.16</v>
      </c>
      <c r="S109" s="25">
        <v>0.16</v>
      </c>
      <c r="T109" s="25">
        <v>0</v>
      </c>
      <c r="U109" s="3"/>
      <c r="V109" s="3"/>
    </row>
    <row r="110" spans="1:22" ht="105.75" customHeight="1" x14ac:dyDescent="0.25">
      <c r="A110" s="81" t="s">
        <v>1036</v>
      </c>
      <c r="B110" s="112" t="s">
        <v>36</v>
      </c>
      <c r="C110" s="26" t="s">
        <v>933</v>
      </c>
      <c r="D110" s="33" t="s">
        <v>521</v>
      </c>
      <c r="E110" s="22" t="s">
        <v>93</v>
      </c>
      <c r="F110" s="22"/>
      <c r="G110" s="22" t="s">
        <v>936</v>
      </c>
      <c r="H110" s="22"/>
      <c r="I110" s="22" t="s">
        <v>937</v>
      </c>
      <c r="J110" s="119" t="s">
        <v>77</v>
      </c>
      <c r="K110" s="24">
        <v>43101</v>
      </c>
      <c r="L110" s="73">
        <v>44562</v>
      </c>
      <c r="M110" s="23"/>
      <c r="N110" s="193">
        <v>285</v>
      </c>
      <c r="O110" s="193">
        <v>285</v>
      </c>
      <c r="P110" s="25">
        <v>0</v>
      </c>
      <c r="Q110" s="22" t="s">
        <v>111</v>
      </c>
      <c r="R110" s="25">
        <v>0</v>
      </c>
      <c r="S110" s="25">
        <v>0</v>
      </c>
      <c r="T110" s="25">
        <v>0</v>
      </c>
      <c r="U110" s="57"/>
      <c r="V110" s="57"/>
    </row>
    <row r="111" spans="1:22" ht="109.5" customHeight="1" x14ac:dyDescent="0.25">
      <c r="A111" s="81" t="s">
        <v>589</v>
      </c>
      <c r="B111" s="32" t="s">
        <v>36</v>
      </c>
      <c r="C111" s="26" t="s">
        <v>394</v>
      </c>
      <c r="D111" s="26" t="s">
        <v>521</v>
      </c>
      <c r="E111" s="162" t="s">
        <v>88</v>
      </c>
      <c r="F111" s="26"/>
      <c r="G111" s="26" t="s">
        <v>590</v>
      </c>
      <c r="H111" s="26" t="s">
        <v>659</v>
      </c>
      <c r="I111" s="26" t="s">
        <v>906</v>
      </c>
      <c r="J111" s="119" t="s">
        <v>77</v>
      </c>
      <c r="K111" s="24">
        <v>42736</v>
      </c>
      <c r="L111" s="24">
        <v>43831</v>
      </c>
      <c r="M111" s="135"/>
      <c r="N111" s="25">
        <v>0.25</v>
      </c>
      <c r="O111" s="25">
        <v>0.25</v>
      </c>
      <c r="P111" s="25">
        <v>0</v>
      </c>
      <c r="Q111" s="22" t="s">
        <v>113</v>
      </c>
      <c r="R111" s="25">
        <v>3.2000000000000001E-2</v>
      </c>
      <c r="S111" s="25">
        <v>3.2000000000000001E-2</v>
      </c>
      <c r="T111" s="25">
        <v>0</v>
      </c>
    </row>
    <row r="112" spans="1:22" s="57" customFormat="1" ht="89.25" customHeight="1" x14ac:dyDescent="0.25">
      <c r="A112" s="81" t="s">
        <v>397</v>
      </c>
      <c r="B112" s="32" t="s">
        <v>36</v>
      </c>
      <c r="C112" s="26" t="s">
        <v>398</v>
      </c>
      <c r="D112" s="26" t="s">
        <v>521</v>
      </c>
      <c r="E112" s="163" t="s">
        <v>88</v>
      </c>
      <c r="F112" s="22"/>
      <c r="G112" s="197" t="s">
        <v>752</v>
      </c>
      <c r="H112" s="22" t="s">
        <v>753</v>
      </c>
      <c r="I112" s="72" t="s">
        <v>907</v>
      </c>
      <c r="J112" s="119" t="s">
        <v>77</v>
      </c>
      <c r="K112" s="24">
        <v>42828</v>
      </c>
      <c r="L112" s="24">
        <v>44289</v>
      </c>
      <c r="M112" s="135"/>
      <c r="N112" s="25">
        <v>0.37</v>
      </c>
      <c r="O112" s="25">
        <v>0.27</v>
      </c>
      <c r="P112" s="25">
        <v>0.1</v>
      </c>
      <c r="Q112" s="22" t="s">
        <v>113</v>
      </c>
      <c r="R112" s="25" t="s">
        <v>293</v>
      </c>
      <c r="S112" s="25">
        <v>0.05</v>
      </c>
      <c r="T112" s="201" t="s">
        <v>293</v>
      </c>
      <c r="U112" s="3"/>
      <c r="V112" s="3"/>
    </row>
    <row r="113" spans="1:22" s="57" customFormat="1" ht="89.25" customHeight="1" x14ac:dyDescent="0.2">
      <c r="A113" s="82" t="s">
        <v>1047</v>
      </c>
      <c r="B113" s="112" t="s">
        <v>36</v>
      </c>
      <c r="C113" s="79" t="s">
        <v>127</v>
      </c>
      <c r="D113" s="78" t="s">
        <v>521</v>
      </c>
      <c r="E113" s="76" t="s">
        <v>105</v>
      </c>
      <c r="F113" s="76"/>
      <c r="G113" s="80" t="s">
        <v>938</v>
      </c>
      <c r="H113" s="80" t="s">
        <v>939</v>
      </c>
      <c r="I113" s="76"/>
      <c r="J113" s="45" t="s">
        <v>77</v>
      </c>
      <c r="K113" s="24">
        <v>43101</v>
      </c>
      <c r="L113" s="24">
        <v>44927</v>
      </c>
      <c r="M113" s="76">
        <v>15</v>
      </c>
      <c r="N113" s="76">
        <v>15</v>
      </c>
      <c r="O113" s="76"/>
      <c r="P113" s="22" t="s">
        <v>111</v>
      </c>
      <c r="Q113" s="76"/>
      <c r="R113" s="76"/>
      <c r="S113" s="76"/>
    </row>
    <row r="114" spans="1:22" s="57" customFormat="1" ht="89.25" x14ac:dyDescent="0.25">
      <c r="A114" s="82" t="s">
        <v>1048</v>
      </c>
      <c r="B114" s="112" t="s">
        <v>36</v>
      </c>
      <c r="C114" s="79" t="s">
        <v>933</v>
      </c>
      <c r="D114" s="78" t="s">
        <v>521</v>
      </c>
      <c r="E114" s="76" t="s">
        <v>20</v>
      </c>
      <c r="F114" s="76"/>
      <c r="G114" s="76" t="s">
        <v>940</v>
      </c>
      <c r="H114" s="76" t="s">
        <v>941</v>
      </c>
      <c r="I114" s="76"/>
      <c r="J114" s="45" t="s">
        <v>77</v>
      </c>
      <c r="K114" s="24">
        <v>43102</v>
      </c>
      <c r="L114" s="24">
        <v>44928</v>
      </c>
      <c r="M114" s="76">
        <v>110</v>
      </c>
      <c r="N114" s="76">
        <v>110</v>
      </c>
      <c r="O114" s="76"/>
      <c r="P114" s="22" t="s">
        <v>111</v>
      </c>
      <c r="Q114" s="76"/>
      <c r="R114" s="76"/>
      <c r="S114" s="76"/>
    </row>
    <row r="115" spans="1:22" ht="112.5" customHeight="1" x14ac:dyDescent="0.25">
      <c r="A115" s="82" t="s">
        <v>1049</v>
      </c>
      <c r="B115" s="112" t="s">
        <v>36</v>
      </c>
      <c r="C115" s="79" t="s">
        <v>396</v>
      </c>
      <c r="D115" s="78" t="s">
        <v>521</v>
      </c>
      <c r="E115" s="76" t="s">
        <v>33</v>
      </c>
      <c r="F115" s="76"/>
      <c r="G115" s="76" t="s">
        <v>940</v>
      </c>
      <c r="H115" s="76" t="s">
        <v>942</v>
      </c>
      <c r="I115" s="76"/>
      <c r="J115" s="45" t="s">
        <v>77</v>
      </c>
      <c r="K115" s="24">
        <v>43103</v>
      </c>
      <c r="L115" s="198">
        <v>44929</v>
      </c>
      <c r="M115" s="199">
        <v>50</v>
      </c>
      <c r="N115" s="76">
        <v>50</v>
      </c>
      <c r="O115" s="76"/>
      <c r="P115" s="22" t="s">
        <v>111</v>
      </c>
      <c r="Q115" s="76"/>
      <c r="R115" s="76"/>
      <c r="S115" s="76"/>
      <c r="T115" s="23"/>
      <c r="U115" s="57"/>
      <c r="V115" s="57"/>
    </row>
    <row r="116" spans="1:22" ht="115.15" customHeight="1" x14ac:dyDescent="0.25">
      <c r="A116" s="81" t="s">
        <v>399</v>
      </c>
      <c r="B116" s="32" t="s">
        <v>36</v>
      </c>
      <c r="C116" s="26" t="s">
        <v>160</v>
      </c>
      <c r="D116" s="26" t="s">
        <v>521</v>
      </c>
      <c r="E116" s="163" t="s">
        <v>110</v>
      </c>
      <c r="F116" s="38"/>
      <c r="G116" s="22" t="s">
        <v>754</v>
      </c>
      <c r="H116" s="22" t="s">
        <v>443</v>
      </c>
      <c r="I116" s="26" t="s">
        <v>908</v>
      </c>
      <c r="J116" s="120" t="s">
        <v>30</v>
      </c>
      <c r="K116" s="27">
        <v>42736</v>
      </c>
      <c r="L116" s="27">
        <v>43466</v>
      </c>
      <c r="M116" s="134"/>
      <c r="N116" s="30">
        <v>0.75</v>
      </c>
      <c r="O116" s="30">
        <v>0.5</v>
      </c>
      <c r="P116" s="30">
        <v>0.25</v>
      </c>
      <c r="Q116" s="36" t="s">
        <v>113</v>
      </c>
      <c r="R116" s="30">
        <v>0</v>
      </c>
      <c r="S116" s="30">
        <v>0</v>
      </c>
      <c r="T116" s="30">
        <v>0</v>
      </c>
    </row>
    <row r="117" spans="1:22" ht="132.75" customHeight="1" x14ac:dyDescent="0.25">
      <c r="A117" s="81" t="s">
        <v>591</v>
      </c>
      <c r="B117" s="32" t="s">
        <v>36</v>
      </c>
      <c r="C117" s="26" t="s">
        <v>36</v>
      </c>
      <c r="D117" s="26" t="s">
        <v>521</v>
      </c>
      <c r="E117" s="162" t="s">
        <v>37</v>
      </c>
      <c r="F117" s="26"/>
      <c r="G117" s="26" t="s">
        <v>638</v>
      </c>
      <c r="H117" s="26" t="s">
        <v>592</v>
      </c>
      <c r="I117" s="26" t="s">
        <v>909</v>
      </c>
      <c r="J117" s="119" t="s">
        <v>77</v>
      </c>
      <c r="K117" s="24">
        <v>42736</v>
      </c>
      <c r="L117" s="24">
        <v>44197</v>
      </c>
      <c r="M117" s="135"/>
      <c r="N117" s="25">
        <v>0.35</v>
      </c>
      <c r="O117" s="25">
        <v>0.35</v>
      </c>
      <c r="P117" s="25">
        <v>0</v>
      </c>
      <c r="Q117" s="22" t="s">
        <v>113</v>
      </c>
      <c r="R117" s="25">
        <v>7.0000000000000007E-2</v>
      </c>
      <c r="S117" s="25">
        <v>7.0000000000000007E-2</v>
      </c>
      <c r="T117" s="25">
        <v>0</v>
      </c>
    </row>
    <row r="118" spans="1:22" s="128" customFormat="1" ht="89.25" customHeight="1" x14ac:dyDescent="0.2">
      <c r="A118" s="81" t="s">
        <v>593</v>
      </c>
      <c r="B118" s="32" t="s">
        <v>36</v>
      </c>
      <c r="C118" s="26" t="s">
        <v>594</v>
      </c>
      <c r="D118" s="26" t="s">
        <v>521</v>
      </c>
      <c r="E118" s="163" t="s">
        <v>37</v>
      </c>
      <c r="F118" s="22"/>
      <c r="G118" s="22" t="s">
        <v>595</v>
      </c>
      <c r="H118" s="22" t="s">
        <v>596</v>
      </c>
      <c r="I118" s="26" t="s">
        <v>910</v>
      </c>
      <c r="J118" s="119" t="s">
        <v>77</v>
      </c>
      <c r="K118" s="24">
        <v>43101</v>
      </c>
      <c r="L118" s="24">
        <v>43831</v>
      </c>
      <c r="M118" s="135"/>
      <c r="N118" s="25">
        <v>0.2</v>
      </c>
      <c r="O118" s="25">
        <v>0.2</v>
      </c>
      <c r="P118" s="25">
        <v>0</v>
      </c>
      <c r="Q118" s="22" t="s">
        <v>113</v>
      </c>
      <c r="R118" s="25">
        <v>0</v>
      </c>
      <c r="S118" s="25">
        <v>0</v>
      </c>
      <c r="T118" s="25">
        <v>0</v>
      </c>
      <c r="U118" s="3"/>
      <c r="V118" s="3"/>
    </row>
    <row r="119" spans="1:22" s="128" customFormat="1" ht="150.75" customHeight="1" x14ac:dyDescent="0.2">
      <c r="A119" s="81" t="s">
        <v>1037</v>
      </c>
      <c r="B119" s="32" t="s">
        <v>36</v>
      </c>
      <c r="C119" s="36"/>
      <c r="D119" s="26" t="s">
        <v>521</v>
      </c>
      <c r="E119" s="26" t="s">
        <v>93</v>
      </c>
      <c r="F119" s="26"/>
      <c r="G119" s="22" t="s">
        <v>1038</v>
      </c>
      <c r="H119" s="36"/>
      <c r="I119" s="36"/>
      <c r="J119" s="121" t="s">
        <v>77</v>
      </c>
      <c r="K119" s="194">
        <v>2018</v>
      </c>
      <c r="L119" s="194">
        <v>2019</v>
      </c>
      <c r="M119" s="37"/>
      <c r="N119" s="195"/>
      <c r="O119" s="37"/>
      <c r="P119" s="36"/>
      <c r="Q119" s="22" t="s">
        <v>113</v>
      </c>
      <c r="R119" s="25"/>
      <c r="S119" s="25"/>
      <c r="T119" s="196"/>
    </row>
    <row r="120" spans="1:22" s="128" customFormat="1" ht="117" customHeight="1" x14ac:dyDescent="0.2">
      <c r="A120" s="81" t="s">
        <v>1044</v>
      </c>
      <c r="B120" s="32" t="s">
        <v>36</v>
      </c>
      <c r="C120" s="36"/>
      <c r="D120" s="36"/>
      <c r="E120" s="26" t="s">
        <v>93</v>
      </c>
      <c r="F120" s="26"/>
      <c r="G120" s="22" t="s">
        <v>1039</v>
      </c>
      <c r="H120" s="36" t="s">
        <v>1040</v>
      </c>
      <c r="I120" s="36"/>
      <c r="J120" s="121" t="s">
        <v>77</v>
      </c>
      <c r="K120" s="194">
        <v>2018</v>
      </c>
      <c r="L120" s="194">
        <v>2019</v>
      </c>
      <c r="M120" s="37"/>
      <c r="N120" s="195"/>
      <c r="O120" s="37"/>
      <c r="P120" s="36"/>
      <c r="Q120" s="22" t="s">
        <v>113</v>
      </c>
      <c r="R120" s="25"/>
      <c r="S120" s="25"/>
      <c r="T120" s="196"/>
    </row>
    <row r="121" spans="1:22" ht="68.25" customHeight="1" x14ac:dyDescent="0.2">
      <c r="A121" s="81" t="s">
        <v>1041</v>
      </c>
      <c r="B121" s="32" t="s">
        <v>36</v>
      </c>
      <c r="C121" s="36" t="s">
        <v>36</v>
      </c>
      <c r="D121" s="36"/>
      <c r="E121" s="26" t="s">
        <v>93</v>
      </c>
      <c r="F121" s="26"/>
      <c r="G121" s="22" t="s">
        <v>1042</v>
      </c>
      <c r="H121" s="36" t="s">
        <v>1043</v>
      </c>
      <c r="I121" s="36"/>
      <c r="J121" s="121" t="s">
        <v>77</v>
      </c>
      <c r="K121" s="194">
        <v>2018</v>
      </c>
      <c r="L121" s="194">
        <v>2020</v>
      </c>
      <c r="M121" s="37">
        <v>0.75</v>
      </c>
      <c r="N121" s="37">
        <v>0.75</v>
      </c>
      <c r="O121" s="37"/>
      <c r="P121" s="36"/>
      <c r="Q121" s="22" t="s">
        <v>113</v>
      </c>
      <c r="R121" s="25"/>
      <c r="S121" s="25"/>
      <c r="T121" s="196"/>
      <c r="U121" s="128"/>
      <c r="V121" s="128"/>
    </row>
    <row r="122" spans="1:22" ht="64.5" customHeight="1" x14ac:dyDescent="0.25">
      <c r="A122" s="81" t="s">
        <v>400</v>
      </c>
      <c r="B122" s="32" t="s">
        <v>36</v>
      </c>
      <c r="C122" s="26" t="s">
        <v>401</v>
      </c>
      <c r="D122" s="26" t="s">
        <v>521</v>
      </c>
      <c r="E122" s="163" t="s">
        <v>110</v>
      </c>
      <c r="F122" s="38"/>
      <c r="G122" s="22" t="s">
        <v>444</v>
      </c>
      <c r="H122" s="22" t="s">
        <v>755</v>
      </c>
      <c r="I122" s="26" t="s">
        <v>911</v>
      </c>
      <c r="J122" s="120" t="s">
        <v>30</v>
      </c>
      <c r="K122" s="24">
        <v>42333</v>
      </c>
      <c r="L122" s="24">
        <v>43101</v>
      </c>
      <c r="M122" s="135"/>
      <c r="N122" s="25">
        <v>0.2</v>
      </c>
      <c r="O122" s="25">
        <v>0.2</v>
      </c>
      <c r="P122" s="25">
        <v>0</v>
      </c>
      <c r="Q122" s="22" t="s">
        <v>113</v>
      </c>
      <c r="R122" s="25">
        <v>0.75</v>
      </c>
      <c r="S122" s="25">
        <v>0.75</v>
      </c>
      <c r="T122" s="25">
        <v>0</v>
      </c>
    </row>
    <row r="123" spans="1:22" ht="95.25" customHeight="1" x14ac:dyDescent="0.25">
      <c r="A123" s="81" t="s">
        <v>402</v>
      </c>
      <c r="B123" s="32" t="s">
        <v>36</v>
      </c>
      <c r="C123" s="26" t="s">
        <v>394</v>
      </c>
      <c r="D123" s="26" t="s">
        <v>521</v>
      </c>
      <c r="E123" s="163" t="s">
        <v>88</v>
      </c>
      <c r="F123" s="22"/>
      <c r="G123" s="22" t="s">
        <v>912</v>
      </c>
      <c r="H123" s="22" t="s">
        <v>913</v>
      </c>
      <c r="I123" s="26" t="s">
        <v>639</v>
      </c>
      <c r="J123" s="119" t="s">
        <v>77</v>
      </c>
      <c r="K123" s="24">
        <v>42044</v>
      </c>
      <c r="L123" s="24">
        <v>43686</v>
      </c>
      <c r="M123" s="135"/>
      <c r="N123" s="25">
        <v>3.6</v>
      </c>
      <c r="O123" s="25">
        <v>1.2</v>
      </c>
      <c r="P123" s="25">
        <v>2.4</v>
      </c>
      <c r="Q123" s="22" t="s">
        <v>113</v>
      </c>
      <c r="R123" s="25">
        <v>0.17</v>
      </c>
      <c r="S123" s="25">
        <v>0.17</v>
      </c>
      <c r="T123" s="25">
        <v>0</v>
      </c>
    </row>
    <row r="124" spans="1:22" ht="129.75" customHeight="1" x14ac:dyDescent="0.25">
      <c r="A124" s="81" t="s">
        <v>403</v>
      </c>
      <c r="B124" s="32" t="s">
        <v>36</v>
      </c>
      <c r="C124" s="26" t="s">
        <v>396</v>
      </c>
      <c r="D124" s="26" t="s">
        <v>521</v>
      </c>
      <c r="E124" s="163" t="s">
        <v>33</v>
      </c>
      <c r="F124" s="23"/>
      <c r="G124" s="22" t="s">
        <v>445</v>
      </c>
      <c r="H124" s="22" t="s">
        <v>914</v>
      </c>
      <c r="I124" s="26" t="s">
        <v>915</v>
      </c>
      <c r="J124" s="120" t="s">
        <v>30</v>
      </c>
      <c r="K124" s="24">
        <v>42711</v>
      </c>
      <c r="L124" s="24">
        <v>43806</v>
      </c>
      <c r="M124" s="135"/>
      <c r="N124" s="25">
        <v>0.25</v>
      </c>
      <c r="O124" s="25">
        <v>0.25</v>
      </c>
      <c r="P124" s="25">
        <v>0</v>
      </c>
      <c r="Q124" s="22" t="s">
        <v>113</v>
      </c>
      <c r="R124" s="25">
        <v>0</v>
      </c>
      <c r="S124" s="25">
        <v>0</v>
      </c>
      <c r="T124" s="25">
        <v>0</v>
      </c>
    </row>
    <row r="125" spans="1:22" ht="109.5" customHeight="1" x14ac:dyDescent="0.25">
      <c r="A125" s="84" t="s">
        <v>966</v>
      </c>
      <c r="B125" s="86" t="s">
        <v>56</v>
      </c>
      <c r="C125" s="39" t="s">
        <v>832</v>
      </c>
      <c r="D125" s="39" t="s">
        <v>518</v>
      </c>
      <c r="E125" s="165" t="s">
        <v>89</v>
      </c>
      <c r="F125" s="40"/>
      <c r="G125" s="39" t="s">
        <v>468</v>
      </c>
      <c r="H125" s="39" t="s">
        <v>831</v>
      </c>
      <c r="I125" s="39" t="s">
        <v>469</v>
      </c>
      <c r="J125" s="119" t="s">
        <v>77</v>
      </c>
      <c r="K125" s="23">
        <v>2017</v>
      </c>
      <c r="L125" s="23">
        <v>2019</v>
      </c>
      <c r="M125" s="135"/>
      <c r="N125" s="25">
        <v>0.6</v>
      </c>
      <c r="O125" s="25">
        <v>0.5</v>
      </c>
      <c r="P125" s="25">
        <v>0.1</v>
      </c>
      <c r="Q125" s="22" t="s">
        <v>113</v>
      </c>
      <c r="R125" s="25">
        <v>7.3999999999999996E-2</v>
      </c>
      <c r="S125" s="25">
        <v>0</v>
      </c>
      <c r="T125" s="25">
        <v>0</v>
      </c>
    </row>
    <row r="126" spans="1:22" ht="115.5" customHeight="1" x14ac:dyDescent="0.25">
      <c r="A126" s="81" t="s">
        <v>321</v>
      </c>
      <c r="B126" s="67" t="s">
        <v>56</v>
      </c>
      <c r="C126" s="22" t="s">
        <v>117</v>
      </c>
      <c r="D126" s="39" t="s">
        <v>518</v>
      </c>
      <c r="E126" s="163" t="s">
        <v>90</v>
      </c>
      <c r="F126" s="22"/>
      <c r="G126" s="22" t="s">
        <v>837</v>
      </c>
      <c r="H126" s="22" t="s">
        <v>322</v>
      </c>
      <c r="I126" s="22" t="s">
        <v>838</v>
      </c>
      <c r="J126" s="123" t="s">
        <v>77</v>
      </c>
      <c r="K126" s="34">
        <v>2017</v>
      </c>
      <c r="L126" s="34">
        <v>2022</v>
      </c>
      <c r="M126" s="135"/>
      <c r="N126" s="25">
        <v>15</v>
      </c>
      <c r="O126" s="25">
        <v>15</v>
      </c>
      <c r="P126" s="25">
        <v>0</v>
      </c>
      <c r="Q126" s="22" t="s">
        <v>111</v>
      </c>
      <c r="R126" s="25">
        <v>0</v>
      </c>
      <c r="S126" s="25">
        <v>0</v>
      </c>
      <c r="T126" s="25">
        <v>0</v>
      </c>
    </row>
    <row r="127" spans="1:22" ht="77.25" customHeight="1" x14ac:dyDescent="0.25">
      <c r="A127" s="81" t="s">
        <v>967</v>
      </c>
      <c r="B127" s="67" t="s">
        <v>56</v>
      </c>
      <c r="C127" s="22" t="s">
        <v>470</v>
      </c>
      <c r="D127" s="39" t="s">
        <v>518</v>
      </c>
      <c r="E127" s="163" t="s">
        <v>84</v>
      </c>
      <c r="F127" s="22"/>
      <c r="G127" s="22" t="s">
        <v>660</v>
      </c>
      <c r="H127" s="22" t="s">
        <v>327</v>
      </c>
      <c r="I127" s="22" t="s">
        <v>834</v>
      </c>
      <c r="J127" s="123" t="s">
        <v>77</v>
      </c>
      <c r="K127" s="34">
        <v>2018</v>
      </c>
      <c r="L127" s="34">
        <v>2018</v>
      </c>
      <c r="M127" s="135"/>
      <c r="N127" s="25">
        <v>0.8</v>
      </c>
      <c r="O127" s="25">
        <v>0.8</v>
      </c>
      <c r="P127" s="25">
        <v>0</v>
      </c>
      <c r="Q127" s="22" t="s">
        <v>112</v>
      </c>
      <c r="R127" s="25">
        <v>0.4</v>
      </c>
      <c r="S127" s="25">
        <v>0.4</v>
      </c>
      <c r="T127" s="25" t="s">
        <v>289</v>
      </c>
    </row>
    <row r="128" spans="1:22" ht="84.75" customHeight="1" x14ac:dyDescent="0.25">
      <c r="A128" s="81" t="s">
        <v>785</v>
      </c>
      <c r="B128" s="67" t="s">
        <v>56</v>
      </c>
      <c r="C128" s="22" t="s">
        <v>69</v>
      </c>
      <c r="D128" s="39" t="s">
        <v>518</v>
      </c>
      <c r="E128" s="163" t="s">
        <v>81</v>
      </c>
      <c r="F128" s="22"/>
      <c r="G128" s="22" t="s">
        <v>323</v>
      </c>
      <c r="H128" s="22" t="s">
        <v>833</v>
      </c>
      <c r="I128" s="22" t="s">
        <v>985</v>
      </c>
      <c r="J128" s="119" t="s">
        <v>77</v>
      </c>
      <c r="K128" s="23">
        <v>2015</v>
      </c>
      <c r="L128" s="23">
        <v>2018</v>
      </c>
      <c r="M128" s="135"/>
      <c r="N128" s="25">
        <v>0.67</v>
      </c>
      <c r="O128" s="25">
        <v>0.67</v>
      </c>
      <c r="P128" s="25">
        <v>0</v>
      </c>
      <c r="Q128" s="22" t="s">
        <v>112</v>
      </c>
      <c r="R128" s="25">
        <v>0.4</v>
      </c>
      <c r="S128" s="25">
        <v>0.4</v>
      </c>
      <c r="T128" s="22" t="s">
        <v>289</v>
      </c>
    </row>
    <row r="129" spans="1:22" ht="109.5" customHeight="1" x14ac:dyDescent="0.25">
      <c r="A129" s="81" t="s">
        <v>324</v>
      </c>
      <c r="B129" s="67" t="s">
        <v>56</v>
      </c>
      <c r="C129" s="22" t="s">
        <v>325</v>
      </c>
      <c r="D129" s="39" t="s">
        <v>518</v>
      </c>
      <c r="E129" s="163" t="s">
        <v>93</v>
      </c>
      <c r="F129" s="22"/>
      <c r="G129" s="22" t="s">
        <v>546</v>
      </c>
      <c r="H129" s="22" t="s">
        <v>326</v>
      </c>
      <c r="I129" s="22" t="s">
        <v>986</v>
      </c>
      <c r="J129" s="120" t="s">
        <v>30</v>
      </c>
      <c r="K129" s="23">
        <v>2017</v>
      </c>
      <c r="L129" s="23">
        <v>2019</v>
      </c>
      <c r="M129" s="135"/>
      <c r="N129" s="25">
        <v>12.7</v>
      </c>
      <c r="O129" s="25">
        <v>12.6</v>
      </c>
      <c r="P129" s="25">
        <v>0.1</v>
      </c>
      <c r="Q129" s="22" t="s">
        <v>112</v>
      </c>
      <c r="R129" s="25">
        <v>0</v>
      </c>
      <c r="S129" s="25">
        <v>0</v>
      </c>
      <c r="T129" s="25">
        <v>0</v>
      </c>
    </row>
    <row r="130" spans="1:22" ht="132.75" customHeight="1" x14ac:dyDescent="0.25">
      <c r="A130" s="81" t="s">
        <v>954</v>
      </c>
      <c r="B130" s="67" t="s">
        <v>56</v>
      </c>
      <c r="C130" s="22" t="s">
        <v>117</v>
      </c>
      <c r="D130" s="39" t="s">
        <v>518</v>
      </c>
      <c r="E130" s="163" t="s">
        <v>90</v>
      </c>
      <c r="F130" s="23"/>
      <c r="G130" s="22" t="s">
        <v>547</v>
      </c>
      <c r="H130" s="23" t="s">
        <v>327</v>
      </c>
      <c r="I130" s="22" t="s">
        <v>548</v>
      </c>
      <c r="J130" s="119" t="s">
        <v>77</v>
      </c>
      <c r="K130" s="23">
        <v>2017</v>
      </c>
      <c r="L130" s="23">
        <v>2019</v>
      </c>
      <c r="M130" s="135"/>
      <c r="N130" s="22">
        <v>2.7</v>
      </c>
      <c r="O130" s="22">
        <v>2.7</v>
      </c>
      <c r="P130" s="25">
        <v>0</v>
      </c>
      <c r="Q130" s="22" t="s">
        <v>113</v>
      </c>
      <c r="R130" s="22" t="s">
        <v>756</v>
      </c>
      <c r="S130" s="22" t="s">
        <v>756</v>
      </c>
      <c r="T130" s="22" t="s">
        <v>289</v>
      </c>
    </row>
    <row r="131" spans="1:22" ht="109.5" customHeight="1" x14ac:dyDescent="0.25">
      <c r="A131" s="81" t="s">
        <v>1003</v>
      </c>
      <c r="B131" s="67" t="s">
        <v>57</v>
      </c>
      <c r="C131" s="156" t="s">
        <v>1000</v>
      </c>
      <c r="D131" s="22" t="s">
        <v>518</v>
      </c>
      <c r="E131" s="164" t="s">
        <v>1001</v>
      </c>
      <c r="F131" s="146"/>
      <c r="G131" s="22"/>
      <c r="H131" s="158"/>
      <c r="I131" s="145"/>
      <c r="J131" s="119" t="s">
        <v>77</v>
      </c>
      <c r="K131" s="160">
        <v>2011</v>
      </c>
      <c r="L131" s="160" t="s">
        <v>1002</v>
      </c>
      <c r="M131" s="161">
        <v>8.4</v>
      </c>
      <c r="N131" s="151" t="s">
        <v>293</v>
      </c>
      <c r="O131" s="151" t="s">
        <v>293</v>
      </c>
      <c r="P131" s="25">
        <v>0</v>
      </c>
      <c r="Q131" s="22" t="s">
        <v>113</v>
      </c>
      <c r="R131" s="25" t="s">
        <v>293</v>
      </c>
      <c r="S131" s="25" t="s">
        <v>293</v>
      </c>
      <c r="T131" s="25" t="s">
        <v>289</v>
      </c>
      <c r="U131" s="159"/>
      <c r="V131" s="159"/>
    </row>
    <row r="132" spans="1:22" ht="109.5" customHeight="1" x14ac:dyDescent="0.25">
      <c r="A132" s="81" t="s">
        <v>471</v>
      </c>
      <c r="B132" s="67" t="s">
        <v>58</v>
      </c>
      <c r="C132" s="22" t="s">
        <v>472</v>
      </c>
      <c r="D132" s="39" t="s">
        <v>518</v>
      </c>
      <c r="E132" s="163" t="s">
        <v>10</v>
      </c>
      <c r="F132" s="23"/>
      <c r="G132" s="22" t="s">
        <v>473</v>
      </c>
      <c r="H132" s="23"/>
      <c r="I132" s="22" t="s">
        <v>469</v>
      </c>
      <c r="J132" s="119" t="s">
        <v>77</v>
      </c>
      <c r="K132" s="23">
        <v>2017</v>
      </c>
      <c r="L132" s="23">
        <v>2018</v>
      </c>
      <c r="M132" s="135"/>
      <c r="N132" s="25">
        <v>0.18</v>
      </c>
      <c r="O132" s="25">
        <v>0.04</v>
      </c>
      <c r="P132" s="25">
        <v>0.14000000000000001</v>
      </c>
      <c r="Q132" s="22" t="s">
        <v>113</v>
      </c>
      <c r="R132" s="25">
        <v>0</v>
      </c>
      <c r="S132" s="25">
        <v>0</v>
      </c>
      <c r="T132" s="25">
        <v>0</v>
      </c>
    </row>
    <row r="133" spans="1:22" ht="84" customHeight="1" x14ac:dyDescent="0.25">
      <c r="A133" s="81" t="s">
        <v>968</v>
      </c>
      <c r="B133" s="67" t="s">
        <v>61</v>
      </c>
      <c r="C133" s="22" t="s">
        <v>174</v>
      </c>
      <c r="D133" s="22" t="s">
        <v>523</v>
      </c>
      <c r="E133" s="163" t="s">
        <v>84</v>
      </c>
      <c r="F133" s="23"/>
      <c r="G133" s="22" t="s">
        <v>661</v>
      </c>
      <c r="H133" s="22" t="s">
        <v>662</v>
      </c>
      <c r="I133" s="22" t="s">
        <v>1054</v>
      </c>
      <c r="J133" s="119" t="s">
        <v>77</v>
      </c>
      <c r="K133" s="23">
        <v>2014</v>
      </c>
      <c r="L133" s="23">
        <v>2019</v>
      </c>
      <c r="M133" s="135"/>
      <c r="N133" s="25">
        <v>4.4400000000000004</v>
      </c>
      <c r="O133" s="25">
        <v>4.4400000000000004</v>
      </c>
      <c r="P133" s="25">
        <v>0</v>
      </c>
      <c r="Q133" s="22" t="s">
        <v>112</v>
      </c>
      <c r="R133" s="25">
        <v>0.83</v>
      </c>
      <c r="S133" s="25">
        <v>0.83</v>
      </c>
      <c r="T133" s="25">
        <v>0</v>
      </c>
    </row>
    <row r="134" spans="1:22" ht="116.25" customHeight="1" x14ac:dyDescent="0.25">
      <c r="A134" s="81" t="s">
        <v>1055</v>
      </c>
      <c r="B134" s="32" t="s">
        <v>61</v>
      </c>
      <c r="C134" s="22"/>
      <c r="D134" s="26" t="s">
        <v>523</v>
      </c>
      <c r="E134" s="163" t="s">
        <v>84</v>
      </c>
      <c r="F134" s="23"/>
      <c r="G134" s="23"/>
      <c r="H134" s="23"/>
      <c r="I134" s="22" t="s">
        <v>842</v>
      </c>
      <c r="J134" s="119" t="s">
        <v>77</v>
      </c>
      <c r="K134" s="24">
        <v>42583</v>
      </c>
      <c r="L134" s="24">
        <v>43466</v>
      </c>
      <c r="M134" s="135"/>
      <c r="N134" s="25">
        <v>0.1</v>
      </c>
      <c r="O134" s="25">
        <v>0.1</v>
      </c>
      <c r="P134" s="25"/>
      <c r="Q134" s="22" t="s">
        <v>112</v>
      </c>
      <c r="R134" s="22"/>
      <c r="S134" s="22"/>
      <c r="T134" s="22"/>
    </row>
    <row r="135" spans="1:22" ht="109.5" customHeight="1" x14ac:dyDescent="0.25">
      <c r="A135" s="81" t="s">
        <v>786</v>
      </c>
      <c r="B135" s="67" t="s">
        <v>61</v>
      </c>
      <c r="C135" s="22"/>
      <c r="D135" s="22" t="s">
        <v>523</v>
      </c>
      <c r="E135" s="163" t="s">
        <v>948</v>
      </c>
      <c r="F135" s="23"/>
      <c r="G135" s="23"/>
      <c r="H135" s="22" t="s">
        <v>549</v>
      </c>
      <c r="I135" s="22" t="s">
        <v>175</v>
      </c>
      <c r="J135" s="119" t="s">
        <v>77</v>
      </c>
      <c r="K135" s="23">
        <v>2016</v>
      </c>
      <c r="L135" s="23">
        <v>2018</v>
      </c>
      <c r="M135" s="135"/>
      <c r="N135" s="22"/>
      <c r="O135" s="22"/>
      <c r="P135" s="22"/>
      <c r="Q135" s="22" t="s">
        <v>113</v>
      </c>
      <c r="R135" s="22"/>
      <c r="S135" s="22"/>
      <c r="T135" s="22"/>
    </row>
    <row r="136" spans="1:22" ht="109.5" customHeight="1" x14ac:dyDescent="0.25">
      <c r="A136" s="81" t="s">
        <v>176</v>
      </c>
      <c r="B136" s="67" t="s">
        <v>62</v>
      </c>
      <c r="C136" s="22" t="s">
        <v>62</v>
      </c>
      <c r="D136" s="22" t="s">
        <v>523</v>
      </c>
      <c r="E136" s="163" t="s">
        <v>33</v>
      </c>
      <c r="F136" s="23"/>
      <c r="G136" s="22" t="s">
        <v>178</v>
      </c>
      <c r="H136" s="41" t="s">
        <v>663</v>
      </c>
      <c r="I136" s="22" t="s">
        <v>180</v>
      </c>
      <c r="J136" s="119" t="s">
        <v>77</v>
      </c>
      <c r="K136" s="23">
        <v>2016</v>
      </c>
      <c r="L136" s="23">
        <v>2018</v>
      </c>
      <c r="M136" s="135"/>
      <c r="N136" s="25">
        <v>0.27</v>
      </c>
      <c r="O136" s="25">
        <v>0.27</v>
      </c>
      <c r="P136" s="25">
        <v>0</v>
      </c>
      <c r="Q136" s="22" t="s">
        <v>112</v>
      </c>
      <c r="R136" s="22"/>
      <c r="S136" s="22"/>
      <c r="T136" s="22"/>
    </row>
    <row r="137" spans="1:22" ht="109.5" customHeight="1" x14ac:dyDescent="0.25">
      <c r="A137" s="81" t="s">
        <v>177</v>
      </c>
      <c r="B137" s="67" t="s">
        <v>62</v>
      </c>
      <c r="C137" s="22" t="s">
        <v>62</v>
      </c>
      <c r="D137" s="22" t="s">
        <v>523</v>
      </c>
      <c r="E137" s="163" t="s">
        <v>33</v>
      </c>
      <c r="F137" s="23"/>
      <c r="G137" s="22" t="s">
        <v>179</v>
      </c>
      <c r="H137" s="22" t="s">
        <v>664</v>
      </c>
      <c r="I137" s="22" t="s">
        <v>181</v>
      </c>
      <c r="J137" s="119" t="s">
        <v>77</v>
      </c>
      <c r="K137" s="23">
        <v>2016</v>
      </c>
      <c r="L137" s="23">
        <v>2018</v>
      </c>
      <c r="M137" s="135"/>
      <c r="N137" s="25">
        <v>0.14000000000000001</v>
      </c>
      <c r="O137" s="25">
        <v>0.14000000000000001</v>
      </c>
      <c r="P137" s="25">
        <v>0</v>
      </c>
      <c r="Q137" s="22" t="s">
        <v>112</v>
      </c>
      <c r="R137" s="22"/>
      <c r="S137" s="22"/>
      <c r="T137" s="22"/>
    </row>
    <row r="138" spans="1:22" ht="109.5" customHeight="1" x14ac:dyDescent="0.25">
      <c r="A138" s="81" t="s">
        <v>182</v>
      </c>
      <c r="B138" s="67" t="s">
        <v>62</v>
      </c>
      <c r="C138" s="22" t="s">
        <v>62</v>
      </c>
      <c r="D138" s="22" t="s">
        <v>523</v>
      </c>
      <c r="E138" s="163" t="s">
        <v>33</v>
      </c>
      <c r="F138" s="23"/>
      <c r="G138" s="22" t="s">
        <v>183</v>
      </c>
      <c r="H138" s="22" t="s">
        <v>531</v>
      </c>
      <c r="I138" s="22" t="s">
        <v>184</v>
      </c>
      <c r="J138" s="119" t="s">
        <v>77</v>
      </c>
      <c r="K138" s="23">
        <v>2016</v>
      </c>
      <c r="L138" s="23">
        <v>2018</v>
      </c>
      <c r="M138" s="135"/>
      <c r="N138" s="25">
        <v>0.18</v>
      </c>
      <c r="O138" s="25">
        <v>0.18</v>
      </c>
      <c r="P138" s="25">
        <v>0</v>
      </c>
      <c r="Q138" s="22" t="s">
        <v>112</v>
      </c>
      <c r="R138" s="22"/>
      <c r="S138" s="22"/>
      <c r="T138" s="22"/>
    </row>
    <row r="139" spans="1:22" ht="109.5" customHeight="1" x14ac:dyDescent="0.25">
      <c r="A139" s="81" t="s">
        <v>328</v>
      </c>
      <c r="B139" s="67" t="s">
        <v>63</v>
      </c>
      <c r="C139" s="22" t="s">
        <v>329</v>
      </c>
      <c r="D139" s="22" t="s">
        <v>518</v>
      </c>
      <c r="E139" s="163" t="s">
        <v>89</v>
      </c>
      <c r="F139" s="23"/>
      <c r="G139" s="22" t="s">
        <v>665</v>
      </c>
      <c r="H139" s="22" t="s">
        <v>330</v>
      </c>
      <c r="I139" s="22" t="s">
        <v>984</v>
      </c>
      <c r="J139" s="119" t="s">
        <v>77</v>
      </c>
      <c r="K139" s="23">
        <v>2016</v>
      </c>
      <c r="L139" s="23">
        <v>2018</v>
      </c>
      <c r="M139" s="135"/>
      <c r="N139" s="25">
        <v>6.4</v>
      </c>
      <c r="O139" s="25">
        <v>5.8</v>
      </c>
      <c r="P139" s="46">
        <v>0.57999999999999996</v>
      </c>
      <c r="Q139" s="22" t="s">
        <v>112</v>
      </c>
      <c r="R139" s="22">
        <v>4.8</v>
      </c>
      <c r="S139" s="22">
        <v>4.2</v>
      </c>
      <c r="T139" s="25">
        <v>0.57999999999999996</v>
      </c>
    </row>
    <row r="140" spans="1:22" ht="109.5" customHeight="1" x14ac:dyDescent="0.25">
      <c r="A140" s="81" t="s">
        <v>332</v>
      </c>
      <c r="B140" s="67" t="s">
        <v>63</v>
      </c>
      <c r="C140" s="22" t="s">
        <v>333</v>
      </c>
      <c r="D140" s="22" t="s">
        <v>518</v>
      </c>
      <c r="E140" s="163" t="s">
        <v>109</v>
      </c>
      <c r="F140" s="38">
        <v>9</v>
      </c>
      <c r="G140" s="22" t="s">
        <v>334</v>
      </c>
      <c r="H140" s="22" t="s">
        <v>799</v>
      </c>
      <c r="I140" s="22" t="s">
        <v>970</v>
      </c>
      <c r="J140" s="119" t="s">
        <v>77</v>
      </c>
      <c r="K140" s="23">
        <v>2013</v>
      </c>
      <c r="L140" s="23">
        <v>2018</v>
      </c>
      <c r="M140" s="135"/>
      <c r="N140" s="25">
        <v>352.9</v>
      </c>
      <c r="O140" s="25">
        <v>300</v>
      </c>
      <c r="P140" s="25">
        <v>52.9</v>
      </c>
      <c r="Q140" s="22" t="s">
        <v>111</v>
      </c>
      <c r="R140" s="30">
        <v>242.9</v>
      </c>
      <c r="S140" s="30" t="s">
        <v>293</v>
      </c>
      <c r="T140" s="30" t="s">
        <v>293</v>
      </c>
    </row>
    <row r="141" spans="1:22" ht="109.5" customHeight="1" x14ac:dyDescent="0.25">
      <c r="A141" s="81" t="s">
        <v>335</v>
      </c>
      <c r="B141" s="67" t="s">
        <v>63</v>
      </c>
      <c r="C141" s="22" t="s">
        <v>336</v>
      </c>
      <c r="D141" s="22" t="s">
        <v>518</v>
      </c>
      <c r="E141" s="163" t="s">
        <v>84</v>
      </c>
      <c r="F141" s="23"/>
      <c r="G141" s="22" t="s">
        <v>337</v>
      </c>
      <c r="H141" s="22" t="s">
        <v>801</v>
      </c>
      <c r="I141" s="22" t="s">
        <v>802</v>
      </c>
      <c r="J141" s="119" t="s">
        <v>77</v>
      </c>
      <c r="K141" s="23">
        <v>2015</v>
      </c>
      <c r="L141" s="23">
        <v>2018</v>
      </c>
      <c r="M141" s="135"/>
      <c r="N141" s="25">
        <v>24.8</v>
      </c>
      <c r="O141" s="25">
        <v>24.8</v>
      </c>
      <c r="P141" s="25">
        <v>0</v>
      </c>
      <c r="Q141" s="22" t="s">
        <v>112</v>
      </c>
      <c r="R141" s="22" t="s">
        <v>293</v>
      </c>
      <c r="S141" s="22" t="s">
        <v>293</v>
      </c>
      <c r="T141" s="22" t="s">
        <v>289</v>
      </c>
    </row>
    <row r="142" spans="1:22" ht="109.5" customHeight="1" x14ac:dyDescent="0.25">
      <c r="A142" s="81" t="s">
        <v>338</v>
      </c>
      <c r="B142" s="67" t="s">
        <v>63</v>
      </c>
      <c r="C142" s="22" t="s">
        <v>339</v>
      </c>
      <c r="D142" s="22" t="s">
        <v>518</v>
      </c>
      <c r="E142" s="163" t="s">
        <v>89</v>
      </c>
      <c r="F142" s="23"/>
      <c r="G142" s="22" t="s">
        <v>340</v>
      </c>
      <c r="H142" s="22" t="s">
        <v>341</v>
      </c>
      <c r="I142" s="22" t="s">
        <v>803</v>
      </c>
      <c r="J142" s="119" t="s">
        <v>77</v>
      </c>
      <c r="K142" s="23">
        <v>2018</v>
      </c>
      <c r="L142" s="23">
        <v>2019</v>
      </c>
      <c r="M142" s="135"/>
      <c r="N142" s="25">
        <v>5.2</v>
      </c>
      <c r="O142" s="25">
        <v>5.2</v>
      </c>
      <c r="P142" s="47" t="s">
        <v>293</v>
      </c>
      <c r="Q142" s="22" t="s">
        <v>112</v>
      </c>
      <c r="R142" s="25" t="s">
        <v>293</v>
      </c>
      <c r="S142" s="25" t="s">
        <v>293</v>
      </c>
      <c r="T142" s="22" t="s">
        <v>289</v>
      </c>
    </row>
    <row r="143" spans="1:22" ht="109.5" customHeight="1" x14ac:dyDescent="0.25">
      <c r="A143" s="81" t="s">
        <v>969</v>
      </c>
      <c r="B143" s="67" t="s">
        <v>63</v>
      </c>
      <c r="C143" s="22" t="s">
        <v>343</v>
      </c>
      <c r="D143" s="22" t="s">
        <v>518</v>
      </c>
      <c r="E143" s="163" t="s">
        <v>24</v>
      </c>
      <c r="F143" s="23"/>
      <c r="G143" s="22" t="s">
        <v>344</v>
      </c>
      <c r="H143" s="22" t="s">
        <v>345</v>
      </c>
      <c r="I143" s="22" t="s">
        <v>836</v>
      </c>
      <c r="J143" s="122" t="s">
        <v>78</v>
      </c>
      <c r="K143" s="23">
        <v>2014</v>
      </c>
      <c r="L143" s="23">
        <v>2019</v>
      </c>
      <c r="M143" s="135"/>
      <c r="N143" s="25">
        <v>11</v>
      </c>
      <c r="O143" s="25">
        <v>11</v>
      </c>
      <c r="P143" s="25">
        <v>0</v>
      </c>
      <c r="Q143" s="22" t="s">
        <v>111</v>
      </c>
      <c r="R143" s="25">
        <v>2.1</v>
      </c>
      <c r="S143" s="25">
        <v>2.1</v>
      </c>
      <c r="T143" s="22" t="s">
        <v>289</v>
      </c>
    </row>
    <row r="144" spans="1:22" ht="109.5" customHeight="1" x14ac:dyDescent="0.25">
      <c r="A144" s="81" t="s">
        <v>346</v>
      </c>
      <c r="B144" s="67" t="s">
        <v>63</v>
      </c>
      <c r="C144" s="22" t="s">
        <v>480</v>
      </c>
      <c r="D144" s="22" t="s">
        <v>518</v>
      </c>
      <c r="E144" s="163" t="s">
        <v>109</v>
      </c>
      <c r="F144" s="22"/>
      <c r="G144" s="22" t="s">
        <v>481</v>
      </c>
      <c r="H144" s="22" t="s">
        <v>798</v>
      </c>
      <c r="I144" s="22" t="s">
        <v>971</v>
      </c>
      <c r="J144" s="119" t="s">
        <v>77</v>
      </c>
      <c r="K144" s="23">
        <v>2017</v>
      </c>
      <c r="L144" s="23">
        <v>2021</v>
      </c>
      <c r="M144" s="135"/>
      <c r="N144" s="25">
        <v>384</v>
      </c>
      <c r="O144" s="25">
        <v>326.39999999999998</v>
      </c>
      <c r="P144" s="25">
        <v>57.6</v>
      </c>
      <c r="Q144" s="22" t="s">
        <v>111</v>
      </c>
      <c r="R144" s="25">
        <v>0</v>
      </c>
      <c r="S144" s="25">
        <v>0</v>
      </c>
      <c r="T144" s="25">
        <v>0</v>
      </c>
      <c r="U144" s="4"/>
    </row>
    <row r="145" spans="1:22" ht="109.5" customHeight="1" x14ac:dyDescent="0.25">
      <c r="A145" s="81" t="s">
        <v>474</v>
      </c>
      <c r="B145" s="67" t="s">
        <v>63</v>
      </c>
      <c r="C145" s="22" t="s">
        <v>475</v>
      </c>
      <c r="D145" s="22" t="s">
        <v>518</v>
      </c>
      <c r="E145" s="163" t="s">
        <v>107</v>
      </c>
      <c r="F145" s="23" t="s">
        <v>564</v>
      </c>
      <c r="G145" s="22" t="s">
        <v>476</v>
      </c>
      <c r="H145" s="22" t="s">
        <v>477</v>
      </c>
      <c r="I145" s="22" t="s">
        <v>806</v>
      </c>
      <c r="J145" s="119" t="s">
        <v>77</v>
      </c>
      <c r="K145" s="23">
        <v>2018</v>
      </c>
      <c r="L145" s="23">
        <v>2020</v>
      </c>
      <c r="M145" s="135"/>
      <c r="N145" s="25">
        <v>2.2999999999999998</v>
      </c>
      <c r="O145" s="25">
        <v>2.2999999999999998</v>
      </c>
      <c r="P145" s="25">
        <v>0</v>
      </c>
      <c r="Q145" s="22" t="s">
        <v>112</v>
      </c>
      <c r="R145" s="25" t="s">
        <v>293</v>
      </c>
      <c r="S145" s="25">
        <v>0</v>
      </c>
      <c r="T145" s="25">
        <v>0</v>
      </c>
    </row>
    <row r="146" spans="1:22" ht="71.25" x14ac:dyDescent="0.25">
      <c r="A146" s="81" t="s">
        <v>478</v>
      </c>
      <c r="B146" s="67" t="s">
        <v>63</v>
      </c>
      <c r="C146" s="22" t="s">
        <v>32</v>
      </c>
      <c r="D146" s="22" t="s">
        <v>518</v>
      </c>
      <c r="E146" s="163" t="s">
        <v>33</v>
      </c>
      <c r="F146" s="23"/>
      <c r="G146" s="22" t="s">
        <v>479</v>
      </c>
      <c r="H146" s="22"/>
      <c r="I146" s="22" t="s">
        <v>800</v>
      </c>
      <c r="J146" s="120" t="s">
        <v>30</v>
      </c>
      <c r="K146" s="23">
        <v>2017</v>
      </c>
      <c r="L146" s="23">
        <v>2019</v>
      </c>
      <c r="M146" s="135"/>
      <c r="N146" s="25">
        <v>49.6</v>
      </c>
      <c r="O146" s="25">
        <v>49.6</v>
      </c>
      <c r="P146" s="25">
        <v>0</v>
      </c>
      <c r="Q146" s="22" t="s">
        <v>112</v>
      </c>
      <c r="R146" s="25">
        <v>0</v>
      </c>
      <c r="S146" s="25">
        <v>0</v>
      </c>
      <c r="T146" s="25">
        <v>0</v>
      </c>
    </row>
    <row r="147" spans="1:22" ht="72.75" customHeight="1" x14ac:dyDescent="0.25">
      <c r="A147" s="81" t="s">
        <v>482</v>
      </c>
      <c r="B147" s="67" t="s">
        <v>66</v>
      </c>
      <c r="C147" s="22" t="s">
        <v>483</v>
      </c>
      <c r="D147" s="22" t="s">
        <v>518</v>
      </c>
      <c r="E147" s="163" t="s">
        <v>104</v>
      </c>
      <c r="F147" s="23"/>
      <c r="G147" s="22" t="s">
        <v>484</v>
      </c>
      <c r="H147" s="22" t="s">
        <v>804</v>
      </c>
      <c r="I147" s="23"/>
      <c r="J147" s="119" t="s">
        <v>77</v>
      </c>
      <c r="K147" s="23">
        <v>2017</v>
      </c>
      <c r="L147" s="23">
        <v>2019</v>
      </c>
      <c r="M147" s="135"/>
      <c r="N147" s="25">
        <v>0.6</v>
      </c>
      <c r="O147" s="25">
        <v>0.6</v>
      </c>
      <c r="P147" s="25">
        <v>0</v>
      </c>
      <c r="Q147" s="22" t="s">
        <v>112</v>
      </c>
      <c r="R147" s="25">
        <v>0.28999999999999998</v>
      </c>
      <c r="S147" s="25">
        <v>0.28999999999999998</v>
      </c>
      <c r="T147" s="22" t="s">
        <v>289</v>
      </c>
    </row>
    <row r="148" spans="1:22" ht="109.5" customHeight="1" x14ac:dyDescent="0.25">
      <c r="A148" s="81" t="s">
        <v>878</v>
      </c>
      <c r="B148" s="67" t="s">
        <v>66</v>
      </c>
      <c r="C148" s="22" t="s">
        <v>485</v>
      </c>
      <c r="D148" s="22" t="s">
        <v>518</v>
      </c>
      <c r="E148" s="163" t="s">
        <v>81</v>
      </c>
      <c r="F148" s="22"/>
      <c r="G148" s="22" t="s">
        <v>486</v>
      </c>
      <c r="H148" s="22" t="s">
        <v>805</v>
      </c>
      <c r="I148" s="22" t="s">
        <v>757</v>
      </c>
      <c r="J148" s="119" t="s">
        <v>77</v>
      </c>
      <c r="K148" s="23">
        <v>2017</v>
      </c>
      <c r="L148" s="23">
        <v>2019</v>
      </c>
      <c r="M148" s="135"/>
      <c r="N148" s="25">
        <v>1</v>
      </c>
      <c r="O148" s="25">
        <v>1</v>
      </c>
      <c r="P148" s="25">
        <v>0</v>
      </c>
      <c r="Q148" s="22" t="s">
        <v>112</v>
      </c>
      <c r="R148" s="25">
        <v>0</v>
      </c>
      <c r="S148" s="25">
        <v>0</v>
      </c>
      <c r="T148" s="25">
        <v>0</v>
      </c>
    </row>
    <row r="149" spans="1:22" ht="101.25" customHeight="1" x14ac:dyDescent="0.25">
      <c r="A149" s="81" t="s">
        <v>185</v>
      </c>
      <c r="B149" s="67" t="s">
        <v>73</v>
      </c>
      <c r="C149" s="22"/>
      <c r="D149" s="22" t="s">
        <v>523</v>
      </c>
      <c r="E149" s="163" t="s">
        <v>104</v>
      </c>
      <c r="F149" s="23"/>
      <c r="G149" s="23"/>
      <c r="H149" s="22" t="s">
        <v>666</v>
      </c>
      <c r="I149" s="23"/>
      <c r="J149" s="119" t="s">
        <v>77</v>
      </c>
      <c r="K149" s="24">
        <v>42309</v>
      </c>
      <c r="L149" s="24">
        <v>43252</v>
      </c>
      <c r="M149" s="135"/>
      <c r="N149" s="25">
        <v>7.0000000000000007E-2</v>
      </c>
      <c r="O149" s="25">
        <v>7.0000000000000007E-2</v>
      </c>
      <c r="P149" s="25">
        <v>0</v>
      </c>
      <c r="Q149" s="22" t="s">
        <v>113</v>
      </c>
      <c r="R149" s="25">
        <v>0.03</v>
      </c>
      <c r="S149" s="25">
        <v>0.03</v>
      </c>
      <c r="T149" s="25">
        <v>0</v>
      </c>
    </row>
    <row r="150" spans="1:22" ht="109.5" customHeight="1" x14ac:dyDescent="0.25">
      <c r="A150" s="81" t="s">
        <v>186</v>
      </c>
      <c r="B150" s="67" t="s">
        <v>73</v>
      </c>
      <c r="C150" s="22"/>
      <c r="D150" s="22" t="s">
        <v>523</v>
      </c>
      <c r="E150" s="163" t="s">
        <v>104</v>
      </c>
      <c r="F150" s="23"/>
      <c r="G150" s="22" t="s">
        <v>187</v>
      </c>
      <c r="H150" s="23"/>
      <c r="I150" s="23"/>
      <c r="J150" s="119" t="s">
        <v>77</v>
      </c>
      <c r="K150" s="24">
        <v>42705</v>
      </c>
      <c r="L150" s="24">
        <v>43253</v>
      </c>
      <c r="M150" s="135"/>
      <c r="N150" s="25">
        <v>0.06</v>
      </c>
      <c r="O150" s="25">
        <v>0.06</v>
      </c>
      <c r="P150" s="25">
        <v>0</v>
      </c>
      <c r="Q150" s="22" t="s">
        <v>112</v>
      </c>
      <c r="R150" s="25">
        <v>0.02</v>
      </c>
      <c r="S150" s="25">
        <v>0.02</v>
      </c>
      <c r="T150" s="25">
        <v>0</v>
      </c>
    </row>
    <row r="151" spans="1:22" s="57" customFormat="1" ht="109.5" customHeight="1" x14ac:dyDescent="0.25">
      <c r="A151" s="81" t="s">
        <v>188</v>
      </c>
      <c r="B151" s="67" t="s">
        <v>68</v>
      </c>
      <c r="C151" s="22" t="s">
        <v>189</v>
      </c>
      <c r="D151" s="22" t="s">
        <v>523</v>
      </c>
      <c r="E151" s="163" t="s">
        <v>33</v>
      </c>
      <c r="F151" s="23"/>
      <c r="G151" s="22" t="s">
        <v>190</v>
      </c>
      <c r="H151" s="22" t="s">
        <v>787</v>
      </c>
      <c r="I151" s="23" t="s">
        <v>640</v>
      </c>
      <c r="J151" s="119" t="s">
        <v>77</v>
      </c>
      <c r="K151" s="23">
        <v>2016</v>
      </c>
      <c r="L151" s="23">
        <v>2020</v>
      </c>
      <c r="M151" s="135"/>
      <c r="N151" s="25">
        <v>0</v>
      </c>
      <c r="O151" s="25">
        <v>0</v>
      </c>
      <c r="P151" s="25">
        <v>0</v>
      </c>
      <c r="Q151" s="22" t="s">
        <v>112</v>
      </c>
      <c r="R151" s="22"/>
      <c r="S151" s="22"/>
      <c r="T151" s="22"/>
      <c r="U151" s="3"/>
      <c r="V151" s="3"/>
    </row>
    <row r="152" spans="1:22" ht="109.5" customHeight="1" x14ac:dyDescent="0.25">
      <c r="A152" s="81" t="s">
        <v>552</v>
      </c>
      <c r="B152" s="67" t="s">
        <v>69</v>
      </c>
      <c r="C152" s="22" t="s">
        <v>229</v>
      </c>
      <c r="D152" s="22" t="s">
        <v>523</v>
      </c>
      <c r="E152" s="163" t="s">
        <v>91</v>
      </c>
      <c r="F152" s="23"/>
      <c r="G152" s="22" t="s">
        <v>641</v>
      </c>
      <c r="H152" s="23"/>
      <c r="I152" s="22" t="s">
        <v>553</v>
      </c>
      <c r="J152" s="119" t="s">
        <v>77</v>
      </c>
      <c r="K152" s="24">
        <v>43101</v>
      </c>
      <c r="L152" s="24">
        <v>43466</v>
      </c>
      <c r="M152" s="135"/>
      <c r="N152" s="25"/>
      <c r="O152" s="25"/>
      <c r="P152" s="25"/>
      <c r="Q152" s="22" t="s">
        <v>113</v>
      </c>
      <c r="R152" s="25"/>
      <c r="S152" s="25"/>
      <c r="T152" s="25"/>
    </row>
    <row r="153" spans="1:22" ht="109.5" customHeight="1" x14ac:dyDescent="0.25">
      <c r="A153" s="81" t="s">
        <v>191</v>
      </c>
      <c r="B153" s="67" t="s">
        <v>69</v>
      </c>
      <c r="C153" s="22" t="s">
        <v>192</v>
      </c>
      <c r="D153" s="22" t="s">
        <v>523</v>
      </c>
      <c r="E153" s="163" t="s">
        <v>90</v>
      </c>
      <c r="F153" s="23"/>
      <c r="G153" s="22" t="s">
        <v>667</v>
      </c>
      <c r="H153" s="23"/>
      <c r="I153" s="22" t="s">
        <v>642</v>
      </c>
      <c r="J153" s="119" t="s">
        <v>77</v>
      </c>
      <c r="K153" s="24">
        <v>42614</v>
      </c>
      <c r="L153" s="24">
        <v>43678</v>
      </c>
      <c r="M153" s="135"/>
      <c r="N153" s="25">
        <v>1.2</v>
      </c>
      <c r="O153" s="25">
        <v>1.2</v>
      </c>
      <c r="P153" s="25">
        <v>0</v>
      </c>
      <c r="Q153" s="22" t="s">
        <v>112</v>
      </c>
      <c r="R153" s="25">
        <v>0.06</v>
      </c>
      <c r="S153" s="25">
        <v>0.06</v>
      </c>
      <c r="T153" s="25">
        <v>0</v>
      </c>
    </row>
    <row r="154" spans="1:22" ht="109.5" customHeight="1" x14ac:dyDescent="0.25">
      <c r="A154" s="81" t="s">
        <v>195</v>
      </c>
      <c r="B154" s="67" t="s">
        <v>69</v>
      </c>
      <c r="C154" s="22" t="s">
        <v>59</v>
      </c>
      <c r="D154" s="22" t="s">
        <v>523</v>
      </c>
      <c r="E154" s="163" t="s">
        <v>91</v>
      </c>
      <c r="F154" s="22"/>
      <c r="G154" s="22" t="s">
        <v>668</v>
      </c>
      <c r="H154" s="22" t="s">
        <v>527</v>
      </c>
      <c r="I154" s="22" t="s">
        <v>669</v>
      </c>
      <c r="J154" s="119" t="s">
        <v>77</v>
      </c>
      <c r="K154" s="24">
        <v>41000</v>
      </c>
      <c r="L154" s="24">
        <v>43435</v>
      </c>
      <c r="M154" s="135"/>
      <c r="N154" s="25">
        <v>0.64</v>
      </c>
      <c r="O154" s="25">
        <v>0.64</v>
      </c>
      <c r="P154" s="25">
        <v>0</v>
      </c>
      <c r="Q154" s="22" t="s">
        <v>113</v>
      </c>
      <c r="R154" s="25">
        <v>0.05</v>
      </c>
      <c r="S154" s="25">
        <v>0.05</v>
      </c>
      <c r="T154" s="25">
        <v>0</v>
      </c>
    </row>
    <row r="155" spans="1:22" ht="98.25" customHeight="1" x14ac:dyDescent="0.25">
      <c r="A155" s="81" t="s">
        <v>551</v>
      </c>
      <c r="B155" s="67" t="s">
        <v>69</v>
      </c>
      <c r="C155" s="22" t="s">
        <v>193</v>
      </c>
      <c r="D155" s="22" t="s">
        <v>523</v>
      </c>
      <c r="E155" s="163" t="s">
        <v>91</v>
      </c>
      <c r="F155" s="23"/>
      <c r="G155" s="22" t="s">
        <v>194</v>
      </c>
      <c r="H155" s="22" t="s">
        <v>670</v>
      </c>
      <c r="I155" s="42" t="s">
        <v>788</v>
      </c>
      <c r="J155" s="119" t="s">
        <v>77</v>
      </c>
      <c r="K155" s="24">
        <v>43466</v>
      </c>
      <c r="L155" s="24">
        <v>43617</v>
      </c>
      <c r="M155" s="135"/>
      <c r="N155" s="22">
        <v>0.15</v>
      </c>
      <c r="O155" s="22">
        <v>0.15</v>
      </c>
      <c r="P155" s="22"/>
      <c r="Q155" s="22" t="s">
        <v>113</v>
      </c>
      <c r="R155" s="22"/>
      <c r="S155" s="22"/>
      <c r="T155" s="22"/>
    </row>
    <row r="156" spans="1:22" ht="99.75" customHeight="1" x14ac:dyDescent="0.25">
      <c r="A156" s="81" t="s">
        <v>197</v>
      </c>
      <c r="B156" s="67" t="s">
        <v>69</v>
      </c>
      <c r="C156" s="22" t="s">
        <v>198</v>
      </c>
      <c r="D156" s="22" t="s">
        <v>523</v>
      </c>
      <c r="E156" s="163" t="s">
        <v>96</v>
      </c>
      <c r="F156" s="23"/>
      <c r="G156" s="22" t="s">
        <v>673</v>
      </c>
      <c r="H156" s="22" t="s">
        <v>671</v>
      </c>
      <c r="I156" s="22" t="s">
        <v>672</v>
      </c>
      <c r="J156" s="119" t="s">
        <v>77</v>
      </c>
      <c r="K156" s="24">
        <v>42004</v>
      </c>
      <c r="L156" s="24">
        <v>43465</v>
      </c>
      <c r="M156" s="135"/>
      <c r="N156" s="25">
        <v>0.05</v>
      </c>
      <c r="O156" s="25">
        <v>0.05</v>
      </c>
      <c r="P156" s="25">
        <v>0</v>
      </c>
      <c r="Q156" s="22" t="s">
        <v>112</v>
      </c>
      <c r="R156" s="25">
        <v>0.04</v>
      </c>
      <c r="S156" s="25">
        <v>0.04</v>
      </c>
      <c r="T156" s="25">
        <v>0</v>
      </c>
    </row>
    <row r="157" spans="1:22" ht="109.5" customHeight="1" x14ac:dyDescent="0.25">
      <c r="A157" s="81" t="s">
        <v>199</v>
      </c>
      <c r="B157" s="67" t="s">
        <v>69</v>
      </c>
      <c r="C157" s="22" t="s">
        <v>200</v>
      </c>
      <c r="D157" s="22" t="s">
        <v>523</v>
      </c>
      <c r="E157" s="163" t="s">
        <v>91</v>
      </c>
      <c r="F157" s="22"/>
      <c r="G157" s="22" t="s">
        <v>201</v>
      </c>
      <c r="H157" s="22" t="s">
        <v>789</v>
      </c>
      <c r="I157" s="22" t="s">
        <v>202</v>
      </c>
      <c r="J157" s="119" t="s">
        <v>77</v>
      </c>
      <c r="K157" s="23">
        <v>2012</v>
      </c>
      <c r="L157" s="24">
        <v>43101</v>
      </c>
      <c r="M157" s="135"/>
      <c r="N157" s="25">
        <v>0.9</v>
      </c>
      <c r="O157" s="25">
        <v>0.9</v>
      </c>
      <c r="P157" s="25">
        <v>0</v>
      </c>
      <c r="Q157" s="22" t="s">
        <v>113</v>
      </c>
      <c r="R157" s="22"/>
      <c r="S157" s="22"/>
      <c r="T157" s="22"/>
    </row>
    <row r="158" spans="1:22" ht="109.5" customHeight="1" x14ac:dyDescent="0.25">
      <c r="A158" s="81" t="s">
        <v>643</v>
      </c>
      <c r="B158" s="67" t="s">
        <v>69</v>
      </c>
      <c r="C158" s="22" t="s">
        <v>203</v>
      </c>
      <c r="D158" s="22" t="s">
        <v>523</v>
      </c>
      <c r="E158" s="163" t="s">
        <v>96</v>
      </c>
      <c r="F158" s="23"/>
      <c r="G158" s="22" t="s">
        <v>644</v>
      </c>
      <c r="H158" s="22" t="s">
        <v>528</v>
      </c>
      <c r="I158" s="22" t="s">
        <v>645</v>
      </c>
      <c r="J158" s="122" t="s">
        <v>78</v>
      </c>
      <c r="K158" s="24">
        <v>42948</v>
      </c>
      <c r="L158" s="24">
        <v>43465</v>
      </c>
      <c r="M158" s="135"/>
      <c r="N158" s="25">
        <v>0.25</v>
      </c>
      <c r="O158" s="25">
        <v>0.08</v>
      </c>
      <c r="P158" s="25">
        <v>0</v>
      </c>
      <c r="Q158" s="22" t="s">
        <v>113</v>
      </c>
      <c r="R158" s="22"/>
      <c r="S158" s="22"/>
      <c r="T158" s="22"/>
    </row>
    <row r="159" spans="1:22" ht="73.5" customHeight="1" x14ac:dyDescent="0.25">
      <c r="A159" s="81" t="s">
        <v>204</v>
      </c>
      <c r="B159" s="67" t="s">
        <v>69</v>
      </c>
      <c r="C159" s="22" t="s">
        <v>205</v>
      </c>
      <c r="D159" s="22" t="s">
        <v>523</v>
      </c>
      <c r="E159" s="163" t="s">
        <v>83</v>
      </c>
      <c r="F159" s="23"/>
      <c r="G159" s="22" t="s">
        <v>206</v>
      </c>
      <c r="H159" s="22" t="s">
        <v>790</v>
      </c>
      <c r="I159" s="22" t="s">
        <v>550</v>
      </c>
      <c r="J159" s="120" t="s">
        <v>30</v>
      </c>
      <c r="K159" s="23">
        <v>2017</v>
      </c>
      <c r="L159" s="23">
        <v>2019</v>
      </c>
      <c r="M159" s="135"/>
      <c r="N159" s="43">
        <v>0.35</v>
      </c>
      <c r="O159" s="43">
        <v>0.35</v>
      </c>
      <c r="P159" s="43">
        <v>0</v>
      </c>
      <c r="Q159" s="22" t="s">
        <v>112</v>
      </c>
      <c r="R159" s="25">
        <v>0.04</v>
      </c>
      <c r="S159" s="25">
        <v>0.04</v>
      </c>
      <c r="T159" s="25">
        <v>0</v>
      </c>
    </row>
    <row r="160" spans="1:22" ht="73.5" customHeight="1" x14ac:dyDescent="0.25">
      <c r="A160" s="81" t="s">
        <v>235</v>
      </c>
      <c r="B160" s="67" t="s">
        <v>69</v>
      </c>
      <c r="C160" s="22" t="s">
        <v>236</v>
      </c>
      <c r="D160" s="22" t="s">
        <v>523</v>
      </c>
      <c r="E160" s="163" t="s">
        <v>104</v>
      </c>
      <c r="F160" s="23"/>
      <c r="G160" s="22" t="s">
        <v>675</v>
      </c>
      <c r="H160" s="23"/>
      <c r="I160" s="22" t="s">
        <v>674</v>
      </c>
      <c r="J160" s="119" t="s">
        <v>77</v>
      </c>
      <c r="K160" s="24">
        <v>43101</v>
      </c>
      <c r="L160" s="24">
        <v>44166</v>
      </c>
      <c r="M160" s="135"/>
      <c r="N160" s="25">
        <v>1.69</v>
      </c>
      <c r="O160" s="25">
        <v>0.99</v>
      </c>
      <c r="P160" s="25">
        <v>0</v>
      </c>
      <c r="Q160" s="22" t="s">
        <v>112</v>
      </c>
      <c r="R160" s="22" t="s">
        <v>287</v>
      </c>
      <c r="S160" s="22"/>
      <c r="T160" s="22"/>
    </row>
    <row r="161" spans="1:20" ht="76.5" customHeight="1" x14ac:dyDescent="0.25">
      <c r="A161" s="81" t="s">
        <v>980</v>
      </c>
      <c r="B161" s="67" t="s">
        <v>69</v>
      </c>
      <c r="C161" s="22" t="s">
        <v>59</v>
      </c>
      <c r="D161" s="22" t="s">
        <v>523</v>
      </c>
      <c r="E161" s="163" t="s">
        <v>91</v>
      </c>
      <c r="F161" s="23"/>
      <c r="G161" s="22" t="s">
        <v>981</v>
      </c>
      <c r="H161" s="23" t="s">
        <v>982</v>
      </c>
      <c r="I161" s="22" t="s">
        <v>983</v>
      </c>
      <c r="J161" s="119" t="s">
        <v>77</v>
      </c>
      <c r="K161" s="24">
        <v>42736</v>
      </c>
      <c r="L161" s="24">
        <v>43464</v>
      </c>
      <c r="M161" s="135"/>
      <c r="N161" s="25">
        <v>7.8</v>
      </c>
      <c r="O161" s="25">
        <v>7.8</v>
      </c>
      <c r="P161" s="25">
        <v>0</v>
      </c>
      <c r="Q161" s="22" t="s">
        <v>112</v>
      </c>
      <c r="R161" s="22">
        <v>0.24</v>
      </c>
      <c r="S161" s="22">
        <v>0.24</v>
      </c>
      <c r="T161" s="22">
        <v>0</v>
      </c>
    </row>
    <row r="162" spans="1:20" ht="409.5" x14ac:dyDescent="0.25">
      <c r="A162" s="81" t="s">
        <v>207</v>
      </c>
      <c r="B162" s="67" t="s">
        <v>69</v>
      </c>
      <c r="C162" s="22" t="s">
        <v>196</v>
      </c>
      <c r="D162" s="22" t="s">
        <v>523</v>
      </c>
      <c r="E162" s="163" t="s">
        <v>24</v>
      </c>
      <c r="F162" s="23"/>
      <c r="G162" s="22" t="s">
        <v>676</v>
      </c>
      <c r="H162" s="22" t="s">
        <v>677</v>
      </c>
      <c r="I162" s="22" t="s">
        <v>678</v>
      </c>
      <c r="J162" s="120" t="s">
        <v>30</v>
      </c>
      <c r="K162" s="24">
        <v>41275</v>
      </c>
      <c r="L162" s="24">
        <v>43465</v>
      </c>
      <c r="M162" s="135"/>
      <c r="N162" s="25">
        <v>0.68</v>
      </c>
      <c r="O162" s="25">
        <v>0.18</v>
      </c>
      <c r="P162" s="25">
        <v>0</v>
      </c>
      <c r="Q162" s="22" t="s">
        <v>113</v>
      </c>
      <c r="R162" s="25">
        <v>0.17</v>
      </c>
      <c r="S162" s="25">
        <v>0</v>
      </c>
      <c r="T162" s="25">
        <v>0</v>
      </c>
    </row>
    <row r="163" spans="1:20" ht="84.75" customHeight="1" x14ac:dyDescent="0.25">
      <c r="A163" s="81" t="s">
        <v>208</v>
      </c>
      <c r="B163" s="32" t="s">
        <v>69</v>
      </c>
      <c r="C163" s="22" t="s">
        <v>59</v>
      </c>
      <c r="D163" s="22" t="s">
        <v>523</v>
      </c>
      <c r="E163" s="163" t="s">
        <v>87</v>
      </c>
      <c r="F163" s="23"/>
      <c r="G163" s="23"/>
      <c r="H163" s="23" t="s">
        <v>209</v>
      </c>
      <c r="I163" s="22" t="s">
        <v>210</v>
      </c>
      <c r="J163" s="122" t="s">
        <v>78</v>
      </c>
      <c r="K163" s="23">
        <v>2016</v>
      </c>
      <c r="L163" s="24">
        <v>43101</v>
      </c>
      <c r="M163" s="135"/>
      <c r="N163" s="25">
        <v>2</v>
      </c>
      <c r="O163" s="25">
        <v>2</v>
      </c>
      <c r="P163" s="25">
        <v>0</v>
      </c>
      <c r="Q163" s="22" t="s">
        <v>113</v>
      </c>
      <c r="R163" s="22"/>
      <c r="S163" s="22"/>
      <c r="T163" s="22"/>
    </row>
    <row r="164" spans="1:20" ht="109.5" customHeight="1" x14ac:dyDescent="0.25">
      <c r="A164" s="81" t="s">
        <v>520</v>
      </c>
      <c r="B164" s="67" t="s">
        <v>69</v>
      </c>
      <c r="C164" s="22" t="s">
        <v>59</v>
      </c>
      <c r="D164" s="22" t="s">
        <v>523</v>
      </c>
      <c r="E164" s="163" t="s">
        <v>91</v>
      </c>
      <c r="F164" s="23"/>
      <c r="G164" s="22" t="s">
        <v>690</v>
      </c>
      <c r="H164" s="22" t="s">
        <v>791</v>
      </c>
      <c r="I164" s="22" t="s">
        <v>689</v>
      </c>
      <c r="J164" s="119" t="s">
        <v>77</v>
      </c>
      <c r="K164" s="24">
        <v>43068</v>
      </c>
      <c r="L164" s="24">
        <v>43798</v>
      </c>
      <c r="M164" s="135"/>
      <c r="N164" s="25">
        <v>3.343</v>
      </c>
      <c r="O164" s="25">
        <v>1.9630000000000001</v>
      </c>
      <c r="P164" s="25">
        <v>1.38</v>
      </c>
      <c r="Q164" s="22" t="s">
        <v>113</v>
      </c>
      <c r="R164" s="25">
        <v>0.1</v>
      </c>
      <c r="S164" s="25"/>
      <c r="T164" s="25"/>
    </row>
    <row r="165" spans="1:20" ht="109.5" customHeight="1" x14ac:dyDescent="0.25">
      <c r="A165" s="81" t="s">
        <v>957</v>
      </c>
      <c r="B165" s="67" t="s">
        <v>70</v>
      </c>
      <c r="C165" s="22"/>
      <c r="D165" s="22" t="s">
        <v>523</v>
      </c>
      <c r="E165" s="163" t="s">
        <v>91</v>
      </c>
      <c r="F165" s="22"/>
      <c r="G165" s="22" t="s">
        <v>211</v>
      </c>
      <c r="H165" s="23"/>
      <c r="I165" s="22" t="s">
        <v>679</v>
      </c>
      <c r="J165" s="119" t="s">
        <v>77</v>
      </c>
      <c r="K165" s="24">
        <v>42401</v>
      </c>
      <c r="L165" s="24">
        <v>43344</v>
      </c>
      <c r="M165" s="135"/>
      <c r="N165" s="22"/>
      <c r="O165" s="22"/>
      <c r="P165" s="22"/>
      <c r="Q165" s="22" t="s">
        <v>113</v>
      </c>
      <c r="R165" s="22"/>
      <c r="S165" s="22"/>
      <c r="T165" s="22"/>
    </row>
    <row r="166" spans="1:20" ht="109.5" customHeight="1" x14ac:dyDescent="0.25">
      <c r="A166" s="81" t="s">
        <v>212</v>
      </c>
      <c r="B166" s="67" t="s">
        <v>70</v>
      </c>
      <c r="C166" s="22" t="s">
        <v>213</v>
      </c>
      <c r="D166" s="22" t="s">
        <v>523</v>
      </c>
      <c r="E166" s="163" t="s">
        <v>81</v>
      </c>
      <c r="F166" s="22"/>
      <c r="G166" s="22" t="s">
        <v>214</v>
      </c>
      <c r="H166" s="22" t="s">
        <v>215</v>
      </c>
      <c r="I166" s="22" t="s">
        <v>216</v>
      </c>
      <c r="J166" s="119" t="s">
        <v>77</v>
      </c>
      <c r="K166" s="24">
        <v>42767</v>
      </c>
      <c r="L166" s="24">
        <v>44197</v>
      </c>
      <c r="M166" s="135"/>
      <c r="N166" s="25">
        <v>0.02</v>
      </c>
      <c r="O166" s="25">
        <v>0.02</v>
      </c>
      <c r="P166" s="25">
        <v>0</v>
      </c>
      <c r="Q166" s="22" t="s">
        <v>113</v>
      </c>
      <c r="R166" s="25">
        <v>0.01</v>
      </c>
      <c r="S166" s="25">
        <v>0.01</v>
      </c>
      <c r="T166" s="25">
        <v>0</v>
      </c>
    </row>
    <row r="167" spans="1:20" ht="109.5" customHeight="1" x14ac:dyDescent="0.25">
      <c r="A167" s="81" t="s">
        <v>217</v>
      </c>
      <c r="B167" s="67" t="s">
        <v>70</v>
      </c>
      <c r="C167" s="22"/>
      <c r="D167" s="22" t="s">
        <v>523</v>
      </c>
      <c r="E167" s="163" t="s">
        <v>91</v>
      </c>
      <c r="F167" s="23"/>
      <c r="G167" s="22" t="s">
        <v>630</v>
      </c>
      <c r="H167" s="23"/>
      <c r="I167" s="22" t="s">
        <v>218</v>
      </c>
      <c r="J167" s="119" t="s">
        <v>77</v>
      </c>
      <c r="K167" s="24">
        <v>42005</v>
      </c>
      <c r="L167" s="24">
        <v>43862</v>
      </c>
      <c r="M167" s="135"/>
      <c r="N167" s="25">
        <v>14.65</v>
      </c>
      <c r="O167" s="25">
        <v>0</v>
      </c>
      <c r="P167" s="25">
        <v>0</v>
      </c>
      <c r="Q167" s="22" t="s">
        <v>112</v>
      </c>
      <c r="R167" s="25"/>
      <c r="S167" s="25"/>
      <c r="T167" s="25"/>
    </row>
    <row r="168" spans="1:20" ht="109.5" customHeight="1" x14ac:dyDescent="0.25">
      <c r="A168" s="81" t="s">
        <v>219</v>
      </c>
      <c r="B168" s="67" t="s">
        <v>70</v>
      </c>
      <c r="C168" s="22"/>
      <c r="D168" s="22" t="s">
        <v>523</v>
      </c>
      <c r="E168" s="163" t="s">
        <v>91</v>
      </c>
      <c r="F168" s="23"/>
      <c r="G168" s="22" t="s">
        <v>220</v>
      </c>
      <c r="H168" s="23"/>
      <c r="I168" s="22" t="s">
        <v>221</v>
      </c>
      <c r="J168" s="119" t="s">
        <v>77</v>
      </c>
      <c r="K168" s="24">
        <v>42675</v>
      </c>
      <c r="L168" s="24">
        <v>43617</v>
      </c>
      <c r="M168" s="135"/>
      <c r="N168" s="25">
        <v>2.35</v>
      </c>
      <c r="O168" s="25">
        <v>0.09</v>
      </c>
      <c r="P168" s="25">
        <v>0</v>
      </c>
      <c r="Q168" s="22" t="s">
        <v>112</v>
      </c>
      <c r="R168" s="25">
        <v>0.04</v>
      </c>
      <c r="S168" s="25">
        <v>0.04</v>
      </c>
      <c r="T168" s="25">
        <v>0</v>
      </c>
    </row>
    <row r="169" spans="1:20" ht="90.75" customHeight="1" x14ac:dyDescent="0.25">
      <c r="A169" s="81" t="s">
        <v>222</v>
      </c>
      <c r="B169" s="67" t="s">
        <v>70</v>
      </c>
      <c r="C169" s="22"/>
      <c r="D169" s="22" t="s">
        <v>523</v>
      </c>
      <c r="E169" s="163" t="s">
        <v>91</v>
      </c>
      <c r="F169" s="23"/>
      <c r="G169" s="22" t="s">
        <v>224</v>
      </c>
      <c r="H169" s="23"/>
      <c r="I169" s="22" t="s">
        <v>223</v>
      </c>
      <c r="J169" s="122" t="s">
        <v>78</v>
      </c>
      <c r="K169" s="23">
        <v>2017</v>
      </c>
      <c r="L169" s="23">
        <v>2020</v>
      </c>
      <c r="M169" s="135"/>
      <c r="N169" s="25">
        <v>0.11</v>
      </c>
      <c r="O169" s="25">
        <v>0.11</v>
      </c>
      <c r="P169" s="25">
        <v>0</v>
      </c>
      <c r="Q169" s="22" t="s">
        <v>112</v>
      </c>
      <c r="R169" s="22"/>
      <c r="S169" s="22"/>
      <c r="T169" s="22"/>
    </row>
    <row r="170" spans="1:20" ht="109.5" customHeight="1" x14ac:dyDescent="0.25">
      <c r="A170" s="81" t="s">
        <v>225</v>
      </c>
      <c r="B170" s="67" t="s">
        <v>70</v>
      </c>
      <c r="C170" s="22" t="s">
        <v>227</v>
      </c>
      <c r="D170" s="22" t="s">
        <v>523</v>
      </c>
      <c r="E170" s="163" t="s">
        <v>91</v>
      </c>
      <c r="F170" s="23"/>
      <c r="G170" s="22" t="s">
        <v>684</v>
      </c>
      <c r="H170" s="22" t="s">
        <v>226</v>
      </c>
      <c r="I170" s="22" t="s">
        <v>683</v>
      </c>
      <c r="J170" s="119" t="s">
        <v>77</v>
      </c>
      <c r="K170" s="24">
        <v>42644</v>
      </c>
      <c r="L170" s="24">
        <v>43313</v>
      </c>
      <c r="M170" s="135"/>
      <c r="N170" s="25">
        <v>0.6</v>
      </c>
      <c r="O170" s="25">
        <v>0.13</v>
      </c>
      <c r="P170" s="25">
        <v>0</v>
      </c>
      <c r="Q170" s="22" t="s">
        <v>113</v>
      </c>
      <c r="R170" s="25">
        <v>0.06</v>
      </c>
      <c r="S170" s="25"/>
      <c r="T170" s="25"/>
    </row>
    <row r="171" spans="1:20" ht="109.5" customHeight="1" x14ac:dyDescent="0.25">
      <c r="A171" s="81" t="s">
        <v>228</v>
      </c>
      <c r="B171" s="67" t="s">
        <v>70</v>
      </c>
      <c r="C171" s="22" t="s">
        <v>213</v>
      </c>
      <c r="D171" s="22" t="s">
        <v>523</v>
      </c>
      <c r="E171" s="163" t="s">
        <v>91</v>
      </c>
      <c r="F171" s="22"/>
      <c r="G171" s="22" t="s">
        <v>680</v>
      </c>
      <c r="H171" s="22"/>
      <c r="I171" s="22"/>
      <c r="J171" s="119" t="s">
        <v>77</v>
      </c>
      <c r="K171" s="44">
        <v>42917</v>
      </c>
      <c r="L171" s="24">
        <v>44348</v>
      </c>
      <c r="M171" s="135"/>
      <c r="N171" s="25">
        <v>0.7</v>
      </c>
      <c r="O171" s="25">
        <v>0.7</v>
      </c>
      <c r="P171" s="25">
        <v>0</v>
      </c>
      <c r="Q171" s="22" t="s">
        <v>113</v>
      </c>
      <c r="R171" s="25"/>
      <c r="S171" s="25"/>
      <c r="T171" s="25"/>
    </row>
    <row r="172" spans="1:20" ht="91.5" customHeight="1" x14ac:dyDescent="0.25">
      <c r="A172" s="81" t="s">
        <v>956</v>
      </c>
      <c r="B172" s="67" t="s">
        <v>70</v>
      </c>
      <c r="C172" s="22" t="s">
        <v>229</v>
      </c>
      <c r="D172" s="22" t="s">
        <v>523</v>
      </c>
      <c r="E172" s="163" t="s">
        <v>91</v>
      </c>
      <c r="F172" s="23" t="s">
        <v>562</v>
      </c>
      <c r="G172" s="22" t="s">
        <v>681</v>
      </c>
      <c r="H172" s="23"/>
      <c r="I172" s="22" t="s">
        <v>682</v>
      </c>
      <c r="J172" s="119" t="s">
        <v>77</v>
      </c>
      <c r="K172" s="24">
        <v>42614</v>
      </c>
      <c r="L172" s="24">
        <v>43466</v>
      </c>
      <c r="M172" s="135"/>
      <c r="N172" s="25">
        <v>3.11</v>
      </c>
      <c r="O172" s="25">
        <v>3.11</v>
      </c>
      <c r="P172" s="25">
        <v>0</v>
      </c>
      <c r="Q172" s="22" t="s">
        <v>112</v>
      </c>
      <c r="R172" s="22"/>
      <c r="S172" s="22"/>
      <c r="T172" s="22"/>
    </row>
    <row r="173" spans="1:20" ht="109.5" customHeight="1" x14ac:dyDescent="0.25">
      <c r="A173" s="81" t="s">
        <v>955</v>
      </c>
      <c r="B173" s="67" t="s">
        <v>70</v>
      </c>
      <c r="C173" s="22"/>
      <c r="D173" s="22" t="s">
        <v>523</v>
      </c>
      <c r="E173" s="163" t="s">
        <v>91</v>
      </c>
      <c r="F173" s="23"/>
      <c r="G173" s="22" t="s">
        <v>685</v>
      </c>
      <c r="H173" s="23"/>
      <c r="I173" s="22" t="s">
        <v>230</v>
      </c>
      <c r="J173" s="119" t="s">
        <v>77</v>
      </c>
      <c r="K173" s="24">
        <v>42248</v>
      </c>
      <c r="L173" s="24">
        <v>43344</v>
      </c>
      <c r="M173" s="135"/>
      <c r="N173" s="25">
        <v>0.91</v>
      </c>
      <c r="O173" s="25">
        <v>0.91</v>
      </c>
      <c r="P173" s="25">
        <v>0</v>
      </c>
      <c r="Q173" s="22" t="s">
        <v>112</v>
      </c>
      <c r="R173" s="22"/>
      <c r="S173" s="25">
        <v>0</v>
      </c>
      <c r="T173" s="25">
        <v>0</v>
      </c>
    </row>
    <row r="174" spans="1:20" ht="109.5" customHeight="1" x14ac:dyDescent="0.25">
      <c r="A174" s="81" t="s">
        <v>231</v>
      </c>
      <c r="B174" s="67" t="s">
        <v>70</v>
      </c>
      <c r="C174" s="22" t="s">
        <v>232</v>
      </c>
      <c r="D174" s="22" t="s">
        <v>523</v>
      </c>
      <c r="E174" s="163" t="s">
        <v>81</v>
      </c>
      <c r="F174" s="22"/>
      <c r="G174" s="22" t="s">
        <v>687</v>
      </c>
      <c r="H174" s="22" t="s">
        <v>686</v>
      </c>
      <c r="I174" s="22"/>
      <c r="J174" s="119" t="s">
        <v>77</v>
      </c>
      <c r="K174" s="24">
        <v>41395</v>
      </c>
      <c r="L174" s="24">
        <v>43344</v>
      </c>
      <c r="M174" s="135"/>
      <c r="N174" s="25">
        <v>2.2999999999999998</v>
      </c>
      <c r="O174" s="25">
        <v>2.2999999999999998</v>
      </c>
      <c r="P174" s="25">
        <v>0</v>
      </c>
      <c r="Q174" s="22" t="s">
        <v>112</v>
      </c>
      <c r="R174" s="22"/>
      <c r="S174" s="22"/>
      <c r="T174" s="22"/>
    </row>
    <row r="175" spans="1:20" ht="109.5" customHeight="1" x14ac:dyDescent="0.25">
      <c r="A175" s="81" t="s">
        <v>233</v>
      </c>
      <c r="B175" s="67" t="s">
        <v>70</v>
      </c>
      <c r="C175" s="22"/>
      <c r="D175" s="22" t="s">
        <v>523</v>
      </c>
      <c r="E175" s="163" t="s">
        <v>91</v>
      </c>
      <c r="F175" s="23"/>
      <c r="G175" s="22" t="s">
        <v>688</v>
      </c>
      <c r="H175" s="23"/>
      <c r="I175" s="22" t="s">
        <v>234</v>
      </c>
      <c r="J175" s="119" t="s">
        <v>77</v>
      </c>
      <c r="K175" s="24">
        <v>42736</v>
      </c>
      <c r="L175" s="24">
        <v>43281</v>
      </c>
      <c r="M175" s="135"/>
      <c r="N175" s="25">
        <v>2.2599999999999998</v>
      </c>
      <c r="O175" s="25">
        <v>0.16</v>
      </c>
      <c r="P175" s="25">
        <v>0.16</v>
      </c>
      <c r="Q175" s="22" t="s">
        <v>113</v>
      </c>
      <c r="R175" s="25">
        <v>0.12</v>
      </c>
      <c r="S175" s="25">
        <v>0.12</v>
      </c>
      <c r="T175" s="25">
        <v>0</v>
      </c>
    </row>
    <row r="176" spans="1:20" ht="109.5" customHeight="1" x14ac:dyDescent="0.25">
      <c r="A176" s="81" t="s">
        <v>237</v>
      </c>
      <c r="B176" s="67" t="s">
        <v>70</v>
      </c>
      <c r="C176" s="22" t="s">
        <v>238</v>
      </c>
      <c r="D176" s="22" t="s">
        <v>523</v>
      </c>
      <c r="E176" s="163" t="s">
        <v>93</v>
      </c>
      <c r="F176" s="23"/>
      <c r="G176" s="22" t="s">
        <v>239</v>
      </c>
      <c r="H176" s="23"/>
      <c r="I176" s="23"/>
      <c r="J176" s="124" t="s">
        <v>30</v>
      </c>
      <c r="K176" s="24">
        <v>41821</v>
      </c>
      <c r="L176" s="24">
        <v>43101</v>
      </c>
      <c r="M176" s="135"/>
      <c r="N176" s="22">
        <v>0.14000000000000001</v>
      </c>
      <c r="O176" s="22">
        <v>0.14000000000000001</v>
      </c>
      <c r="P176" s="22">
        <v>0</v>
      </c>
      <c r="Q176" s="22" t="s">
        <v>112</v>
      </c>
      <c r="R176" s="22" t="s">
        <v>287</v>
      </c>
      <c r="S176" s="22"/>
      <c r="T176" s="22"/>
    </row>
    <row r="177" spans="1:20" ht="88.5" customHeight="1" x14ac:dyDescent="0.25">
      <c r="A177" s="81" t="s">
        <v>240</v>
      </c>
      <c r="B177" s="67" t="s">
        <v>70</v>
      </c>
      <c r="C177" s="22" t="s">
        <v>59</v>
      </c>
      <c r="D177" s="22" t="s">
        <v>523</v>
      </c>
      <c r="E177" s="163" t="s">
        <v>110</v>
      </c>
      <c r="F177" s="23" t="s">
        <v>562</v>
      </c>
      <c r="G177" s="22" t="s">
        <v>241</v>
      </c>
      <c r="H177" s="23"/>
      <c r="I177" s="22" t="s">
        <v>691</v>
      </c>
      <c r="J177" s="119" t="s">
        <v>77</v>
      </c>
      <c r="K177" s="23">
        <v>2016</v>
      </c>
      <c r="L177" s="24">
        <v>43466</v>
      </c>
      <c r="M177" s="135"/>
      <c r="N177" s="25">
        <v>0.03</v>
      </c>
      <c r="O177" s="25">
        <v>0.03</v>
      </c>
      <c r="P177" s="25">
        <v>0</v>
      </c>
      <c r="Q177" s="22" t="s">
        <v>112</v>
      </c>
      <c r="R177" s="25">
        <v>0.03</v>
      </c>
      <c r="S177" s="25">
        <v>0.03</v>
      </c>
      <c r="T177" s="25">
        <v>0</v>
      </c>
    </row>
    <row r="178" spans="1:20" ht="57" x14ac:dyDescent="0.25">
      <c r="A178" s="81" t="s">
        <v>242</v>
      </c>
      <c r="B178" s="67" t="s">
        <v>70</v>
      </c>
      <c r="C178" s="22" t="s">
        <v>229</v>
      </c>
      <c r="D178" s="22" t="s">
        <v>523</v>
      </c>
      <c r="E178" s="163" t="s">
        <v>110</v>
      </c>
      <c r="F178" s="23" t="s">
        <v>562</v>
      </c>
      <c r="G178" s="22" t="s">
        <v>646</v>
      </c>
      <c r="H178" s="22" t="s">
        <v>243</v>
      </c>
      <c r="I178" s="22" t="s">
        <v>244</v>
      </c>
      <c r="J178" s="122" t="s">
        <v>78</v>
      </c>
      <c r="K178" s="23">
        <v>2016</v>
      </c>
      <c r="L178" s="23">
        <v>2018</v>
      </c>
      <c r="M178" s="135"/>
      <c r="N178" s="22">
        <v>0.05</v>
      </c>
      <c r="O178" s="22">
        <v>0.05</v>
      </c>
      <c r="P178" s="22"/>
      <c r="Q178" s="22" t="s">
        <v>112</v>
      </c>
      <c r="R178" s="22"/>
      <c r="S178" s="22"/>
      <c r="T178" s="22"/>
    </row>
    <row r="179" spans="1:20" ht="90.75" customHeight="1" x14ac:dyDescent="0.25">
      <c r="A179" s="81" t="s">
        <v>245</v>
      </c>
      <c r="B179" s="67" t="s">
        <v>71</v>
      </c>
      <c r="C179" s="22" t="s">
        <v>246</v>
      </c>
      <c r="D179" s="22" t="s">
        <v>523</v>
      </c>
      <c r="E179" s="163" t="s">
        <v>92</v>
      </c>
      <c r="F179" s="22"/>
      <c r="G179" s="22"/>
      <c r="H179" s="22" t="s">
        <v>247</v>
      </c>
      <c r="I179" s="22" t="s">
        <v>248</v>
      </c>
      <c r="J179" s="119" t="s">
        <v>77</v>
      </c>
      <c r="K179" s="24">
        <v>42736</v>
      </c>
      <c r="L179" s="24">
        <v>44501</v>
      </c>
      <c r="M179" s="135"/>
      <c r="N179" s="25">
        <v>0.03</v>
      </c>
      <c r="O179" s="25">
        <v>0.03</v>
      </c>
      <c r="P179" s="25">
        <v>0</v>
      </c>
      <c r="Q179" s="22" t="s">
        <v>113</v>
      </c>
      <c r="R179" s="25"/>
      <c r="S179" s="25"/>
      <c r="T179" s="25"/>
    </row>
    <row r="180" spans="1:20" ht="109.5" customHeight="1" x14ac:dyDescent="0.25">
      <c r="A180" s="81" t="s">
        <v>250</v>
      </c>
      <c r="B180" s="67" t="s">
        <v>72</v>
      </c>
      <c r="C180" s="22"/>
      <c r="D180" s="22" t="s">
        <v>523</v>
      </c>
      <c r="E180" s="163" t="s">
        <v>33</v>
      </c>
      <c r="F180" s="22"/>
      <c r="G180" s="22"/>
      <c r="H180" s="22"/>
      <c r="I180" s="22" t="s">
        <v>792</v>
      </c>
      <c r="J180" s="124" t="s">
        <v>30</v>
      </c>
      <c r="K180" s="22">
        <v>2014</v>
      </c>
      <c r="L180" s="44">
        <v>43101</v>
      </c>
      <c r="M180" s="141"/>
      <c r="N180" s="22"/>
      <c r="O180" s="22"/>
      <c r="P180" s="22"/>
      <c r="Q180" s="22" t="s">
        <v>112</v>
      </c>
      <c r="R180" s="22"/>
      <c r="S180" s="22"/>
      <c r="T180" s="22"/>
    </row>
    <row r="181" spans="1:20" ht="109.5" customHeight="1" x14ac:dyDescent="0.25">
      <c r="A181" s="81" t="s">
        <v>251</v>
      </c>
      <c r="B181" s="67" t="s">
        <v>72</v>
      </c>
      <c r="C181" s="22" t="s">
        <v>170</v>
      </c>
      <c r="D181" s="22" t="s">
        <v>523</v>
      </c>
      <c r="E181" s="163" t="s">
        <v>33</v>
      </c>
      <c r="F181" s="22"/>
      <c r="G181" s="22"/>
      <c r="H181" s="22" t="s">
        <v>252</v>
      </c>
      <c r="I181" s="22" t="s">
        <v>793</v>
      </c>
      <c r="J181" s="124" t="s">
        <v>30</v>
      </c>
      <c r="K181" s="44">
        <v>43008</v>
      </c>
      <c r="L181" s="44">
        <v>43101</v>
      </c>
      <c r="M181" s="141"/>
      <c r="N181" s="22"/>
      <c r="O181" s="22"/>
      <c r="P181" s="22"/>
      <c r="Q181" s="22" t="s">
        <v>113</v>
      </c>
      <c r="R181" s="22"/>
      <c r="S181" s="22"/>
      <c r="T181" s="22"/>
    </row>
    <row r="182" spans="1:20" ht="109.5" customHeight="1" x14ac:dyDescent="0.25">
      <c r="A182" s="81" t="s">
        <v>253</v>
      </c>
      <c r="B182" s="67" t="s">
        <v>74</v>
      </c>
      <c r="C182" s="22" t="s">
        <v>254</v>
      </c>
      <c r="D182" s="22" t="s">
        <v>523</v>
      </c>
      <c r="E182" s="163" t="s">
        <v>33</v>
      </c>
      <c r="F182" s="22"/>
      <c r="G182" s="22" t="s">
        <v>693</v>
      </c>
      <c r="H182" s="22" t="s">
        <v>692</v>
      </c>
      <c r="I182" s="22"/>
      <c r="J182" s="121" t="s">
        <v>77</v>
      </c>
      <c r="K182" s="44">
        <v>43009</v>
      </c>
      <c r="L182" s="44">
        <v>43709</v>
      </c>
      <c r="M182" s="28"/>
      <c r="N182" s="25">
        <v>0.17</v>
      </c>
      <c r="O182" s="25">
        <v>0.17</v>
      </c>
      <c r="P182" s="25">
        <v>0</v>
      </c>
      <c r="Q182" s="22" t="s">
        <v>112</v>
      </c>
      <c r="R182" s="25">
        <v>0.03</v>
      </c>
      <c r="S182" s="25">
        <v>0.03</v>
      </c>
      <c r="T182" s="25">
        <v>0</v>
      </c>
    </row>
    <row r="183" spans="1:20" ht="109.5" customHeight="1" x14ac:dyDescent="0.25">
      <c r="A183" s="81" t="s">
        <v>255</v>
      </c>
      <c r="B183" s="67" t="s">
        <v>74</v>
      </c>
      <c r="C183" s="22" t="s">
        <v>256</v>
      </c>
      <c r="D183" s="22" t="s">
        <v>523</v>
      </c>
      <c r="E183" s="163" t="s">
        <v>104</v>
      </c>
      <c r="F183" s="22"/>
      <c r="G183" s="22" t="s">
        <v>843</v>
      </c>
      <c r="H183" s="22"/>
      <c r="I183" s="22" t="s">
        <v>257</v>
      </c>
      <c r="J183" s="121" t="s">
        <v>77</v>
      </c>
      <c r="K183" s="44">
        <v>43040</v>
      </c>
      <c r="L183" s="24">
        <v>43313</v>
      </c>
      <c r="M183" s="135"/>
      <c r="N183" s="25">
        <v>0.04</v>
      </c>
      <c r="O183" s="25">
        <v>0.04</v>
      </c>
      <c r="P183" s="25">
        <v>0</v>
      </c>
      <c r="Q183" s="22" t="s">
        <v>113</v>
      </c>
      <c r="R183" s="25">
        <v>0.02</v>
      </c>
      <c r="S183" s="25">
        <v>0.02</v>
      </c>
      <c r="T183" s="25">
        <v>0</v>
      </c>
    </row>
    <row r="184" spans="1:20" ht="109.5" customHeight="1" x14ac:dyDescent="0.25">
      <c r="A184" s="81" t="s">
        <v>258</v>
      </c>
      <c r="B184" s="67" t="s">
        <v>74</v>
      </c>
      <c r="C184" s="22" t="s">
        <v>259</v>
      </c>
      <c r="D184" s="22" t="s">
        <v>523</v>
      </c>
      <c r="E184" s="163" t="s">
        <v>80</v>
      </c>
      <c r="F184" s="22"/>
      <c r="G184" s="22" t="s">
        <v>260</v>
      </c>
      <c r="H184" s="22"/>
      <c r="I184" s="22" t="s">
        <v>261</v>
      </c>
      <c r="J184" s="121" t="s">
        <v>77</v>
      </c>
      <c r="K184" s="44">
        <v>43009</v>
      </c>
      <c r="L184" s="24">
        <v>43739</v>
      </c>
      <c r="M184" s="135"/>
      <c r="N184" s="25">
        <v>0.48</v>
      </c>
      <c r="O184" s="25">
        <v>0.48</v>
      </c>
      <c r="P184" s="25">
        <v>0</v>
      </c>
      <c r="Q184" s="22" t="s">
        <v>112</v>
      </c>
      <c r="R184" s="25">
        <v>0.01</v>
      </c>
      <c r="S184" s="25">
        <v>0.01</v>
      </c>
      <c r="T184" s="25">
        <v>0</v>
      </c>
    </row>
    <row r="185" spans="1:20" ht="105.75" customHeight="1" x14ac:dyDescent="0.25">
      <c r="A185" s="81" t="s">
        <v>262</v>
      </c>
      <c r="B185" s="67" t="s">
        <v>74</v>
      </c>
      <c r="C185" s="22" t="s">
        <v>249</v>
      </c>
      <c r="D185" s="22" t="s">
        <v>523</v>
      </c>
      <c r="E185" s="163" t="s">
        <v>80</v>
      </c>
      <c r="F185" s="22"/>
      <c r="G185" s="22" t="s">
        <v>695</v>
      </c>
      <c r="H185" s="22" t="s">
        <v>263</v>
      </c>
      <c r="I185" s="22" t="s">
        <v>694</v>
      </c>
      <c r="J185" s="121" t="s">
        <v>77</v>
      </c>
      <c r="K185" s="44">
        <v>42705</v>
      </c>
      <c r="L185" s="24">
        <v>43800</v>
      </c>
      <c r="M185" s="135"/>
      <c r="N185" s="25">
        <v>0.28000000000000003</v>
      </c>
      <c r="O185" s="25">
        <v>0.28000000000000003</v>
      </c>
      <c r="P185" s="25">
        <v>0</v>
      </c>
      <c r="Q185" s="22" t="s">
        <v>112</v>
      </c>
      <c r="R185" s="25">
        <v>7.0000000000000007E-2</v>
      </c>
      <c r="S185" s="25">
        <v>7.0000000000000007E-2</v>
      </c>
      <c r="T185" s="25">
        <v>0</v>
      </c>
    </row>
    <row r="186" spans="1:20" ht="71.25" customHeight="1" x14ac:dyDescent="0.25">
      <c r="A186" s="81" t="s">
        <v>264</v>
      </c>
      <c r="B186" s="67" t="s">
        <v>74</v>
      </c>
      <c r="C186" s="22" t="s">
        <v>129</v>
      </c>
      <c r="D186" s="22" t="s">
        <v>523</v>
      </c>
      <c r="E186" s="163" t="s">
        <v>80</v>
      </c>
      <c r="F186" s="22"/>
      <c r="G186" s="22" t="s">
        <v>265</v>
      </c>
      <c r="H186" s="22"/>
      <c r="I186" s="22" t="s">
        <v>266</v>
      </c>
      <c r="J186" s="122" t="s">
        <v>78</v>
      </c>
      <c r="K186" s="44">
        <v>42917</v>
      </c>
      <c r="L186" s="24">
        <v>43101</v>
      </c>
      <c r="M186" s="135"/>
      <c r="N186" s="22">
        <v>0.05</v>
      </c>
      <c r="O186" s="22">
        <v>0.05</v>
      </c>
      <c r="P186" s="22">
        <v>0</v>
      </c>
      <c r="Q186" s="22" t="s">
        <v>113</v>
      </c>
      <c r="R186" s="22">
        <v>0.02</v>
      </c>
      <c r="S186" s="22">
        <v>0.02</v>
      </c>
      <c r="T186" s="22">
        <v>0</v>
      </c>
    </row>
    <row r="187" spans="1:20" ht="109.5" customHeight="1" x14ac:dyDescent="0.25">
      <c r="A187" s="81" t="s">
        <v>267</v>
      </c>
      <c r="B187" s="67" t="s">
        <v>74</v>
      </c>
      <c r="C187" s="22" t="s">
        <v>268</v>
      </c>
      <c r="D187" s="22" t="s">
        <v>523</v>
      </c>
      <c r="E187" s="163" t="s">
        <v>80</v>
      </c>
      <c r="F187" s="22"/>
      <c r="G187" s="22" t="s">
        <v>698</v>
      </c>
      <c r="H187" s="22" t="s">
        <v>697</v>
      </c>
      <c r="I187" s="22" t="s">
        <v>696</v>
      </c>
      <c r="J187" s="121" t="s">
        <v>77</v>
      </c>
      <c r="K187" s="44">
        <v>42826</v>
      </c>
      <c r="L187" s="24">
        <v>43221</v>
      </c>
      <c r="M187" s="135"/>
      <c r="N187" s="25">
        <v>0.31</v>
      </c>
      <c r="O187" s="25">
        <v>0.31</v>
      </c>
      <c r="P187" s="25">
        <v>0</v>
      </c>
      <c r="Q187" s="22" t="s">
        <v>113</v>
      </c>
      <c r="R187" s="25">
        <v>0.05</v>
      </c>
      <c r="S187" s="25">
        <v>0.05</v>
      </c>
      <c r="T187" s="25">
        <v>0</v>
      </c>
    </row>
    <row r="188" spans="1:20" ht="109.5" customHeight="1" x14ac:dyDescent="0.25">
      <c r="A188" s="81" t="s">
        <v>269</v>
      </c>
      <c r="B188" s="67" t="s">
        <v>74</v>
      </c>
      <c r="C188" s="22"/>
      <c r="D188" s="22" t="s">
        <v>523</v>
      </c>
      <c r="E188" s="163" t="s">
        <v>80</v>
      </c>
      <c r="F188" s="22"/>
      <c r="G188" s="22" t="s">
        <v>699</v>
      </c>
      <c r="H188" s="22" t="s">
        <v>700</v>
      </c>
      <c r="I188" s="22" t="s">
        <v>701</v>
      </c>
      <c r="J188" s="124" t="s">
        <v>30</v>
      </c>
      <c r="K188" s="44">
        <v>42948</v>
      </c>
      <c r="L188" s="24">
        <v>43647</v>
      </c>
      <c r="M188" s="135"/>
      <c r="N188" s="25">
        <v>0.24</v>
      </c>
      <c r="O188" s="25">
        <v>0.24</v>
      </c>
      <c r="P188" s="25">
        <v>0</v>
      </c>
      <c r="Q188" s="22" t="s">
        <v>113</v>
      </c>
      <c r="R188" s="25">
        <v>7.0000000000000007E-2</v>
      </c>
      <c r="S188" s="25">
        <v>7.0000000000000007E-2</v>
      </c>
      <c r="T188" s="25">
        <v>0</v>
      </c>
    </row>
    <row r="189" spans="1:20" ht="109.5" customHeight="1" x14ac:dyDescent="0.25">
      <c r="A189" s="81" t="s">
        <v>271</v>
      </c>
      <c r="B189" s="67" t="s">
        <v>74</v>
      </c>
      <c r="C189" s="22" t="s">
        <v>272</v>
      </c>
      <c r="D189" s="22" t="s">
        <v>523</v>
      </c>
      <c r="E189" s="163" t="s">
        <v>104</v>
      </c>
      <c r="F189" s="22"/>
      <c r="G189" s="22" t="s">
        <v>273</v>
      </c>
      <c r="H189" s="22" t="s">
        <v>274</v>
      </c>
      <c r="I189" s="22" t="s">
        <v>275</v>
      </c>
      <c r="J189" s="121" t="s">
        <v>77</v>
      </c>
      <c r="K189" s="44">
        <v>42856</v>
      </c>
      <c r="L189" s="24">
        <v>43800</v>
      </c>
      <c r="M189" s="135"/>
      <c r="N189" s="25">
        <v>0.45</v>
      </c>
      <c r="O189" s="25">
        <v>0.45</v>
      </c>
      <c r="P189" s="25">
        <v>0</v>
      </c>
      <c r="Q189" s="22" t="s">
        <v>113</v>
      </c>
      <c r="R189" s="25">
        <v>0.09</v>
      </c>
      <c r="S189" s="25">
        <v>0.09</v>
      </c>
      <c r="T189" s="25">
        <v>0</v>
      </c>
    </row>
    <row r="190" spans="1:20" ht="109.5" customHeight="1" x14ac:dyDescent="0.25">
      <c r="A190" s="81" t="s">
        <v>276</v>
      </c>
      <c r="B190" s="67" t="s">
        <v>74</v>
      </c>
      <c r="C190" s="22" t="s">
        <v>270</v>
      </c>
      <c r="D190" s="22" t="s">
        <v>523</v>
      </c>
      <c r="E190" s="163" t="s">
        <v>80</v>
      </c>
      <c r="F190" s="22"/>
      <c r="G190" s="22" t="s">
        <v>277</v>
      </c>
      <c r="H190" s="22" t="s">
        <v>702</v>
      </c>
      <c r="I190" s="22" t="s">
        <v>278</v>
      </c>
      <c r="J190" s="121" t="s">
        <v>77</v>
      </c>
      <c r="K190" s="24">
        <v>42614</v>
      </c>
      <c r="L190" s="24">
        <v>43221</v>
      </c>
      <c r="M190" s="135"/>
      <c r="N190" s="25">
        <v>7.0000000000000007E-2</v>
      </c>
      <c r="O190" s="25">
        <v>7.0000000000000007E-2</v>
      </c>
      <c r="P190" s="25">
        <v>0</v>
      </c>
      <c r="Q190" s="22" t="s">
        <v>112</v>
      </c>
      <c r="R190" s="25">
        <v>0.01</v>
      </c>
      <c r="S190" s="25">
        <v>0.01</v>
      </c>
      <c r="T190" s="25">
        <v>0</v>
      </c>
    </row>
    <row r="191" spans="1:20" ht="109.5" customHeight="1" x14ac:dyDescent="0.25">
      <c r="A191" s="81" t="s">
        <v>279</v>
      </c>
      <c r="B191" s="67" t="s">
        <v>74</v>
      </c>
      <c r="C191" s="22" t="s">
        <v>280</v>
      </c>
      <c r="D191" s="22" t="s">
        <v>523</v>
      </c>
      <c r="E191" s="163" t="s">
        <v>80</v>
      </c>
      <c r="F191" s="22"/>
      <c r="G191" s="22" t="s">
        <v>281</v>
      </c>
      <c r="H191" s="22" t="s">
        <v>282</v>
      </c>
      <c r="I191" s="22" t="s">
        <v>529</v>
      </c>
      <c r="J191" s="121" t="s">
        <v>77</v>
      </c>
      <c r="K191" s="44">
        <v>42856</v>
      </c>
      <c r="L191" s="24">
        <v>43556</v>
      </c>
      <c r="M191" s="135"/>
      <c r="N191" s="43">
        <v>0.54</v>
      </c>
      <c r="O191" s="43">
        <v>0.54</v>
      </c>
      <c r="P191" s="43">
        <v>0</v>
      </c>
      <c r="Q191" s="22" t="s">
        <v>113</v>
      </c>
      <c r="R191" s="25">
        <v>0.24</v>
      </c>
      <c r="S191" s="25">
        <v>0.24</v>
      </c>
      <c r="T191" s="25">
        <v>0</v>
      </c>
    </row>
    <row r="192" spans="1:20" ht="109.5" customHeight="1" x14ac:dyDescent="0.25">
      <c r="A192" s="81" t="s">
        <v>283</v>
      </c>
      <c r="B192" s="67" t="s">
        <v>74</v>
      </c>
      <c r="C192" s="22" t="s">
        <v>284</v>
      </c>
      <c r="D192" s="22" t="s">
        <v>523</v>
      </c>
      <c r="E192" s="163" t="s">
        <v>80</v>
      </c>
      <c r="F192" s="22"/>
      <c r="G192" s="22" t="s">
        <v>285</v>
      </c>
      <c r="H192" s="22"/>
      <c r="I192" s="22" t="s">
        <v>286</v>
      </c>
      <c r="J192" s="121" t="s">
        <v>77</v>
      </c>
      <c r="K192" s="44">
        <v>42948</v>
      </c>
      <c r="L192" s="24">
        <v>43282</v>
      </c>
      <c r="M192" s="135"/>
      <c r="N192" s="22">
        <v>0.15</v>
      </c>
      <c r="O192" s="22">
        <v>0.15</v>
      </c>
      <c r="P192" s="22">
        <v>0</v>
      </c>
      <c r="Q192" s="22" t="s">
        <v>112</v>
      </c>
      <c r="R192" s="22">
        <v>0.01</v>
      </c>
      <c r="S192" s="22">
        <v>0.01</v>
      </c>
      <c r="T192" s="22">
        <v>0</v>
      </c>
    </row>
    <row r="193" spans="1:20" ht="109.5" customHeight="1" x14ac:dyDescent="0.25">
      <c r="A193" s="81" t="s">
        <v>347</v>
      </c>
      <c r="B193" s="67" t="s">
        <v>75</v>
      </c>
      <c r="C193" s="22" t="s">
        <v>61</v>
      </c>
      <c r="D193" s="22" t="s">
        <v>518</v>
      </c>
      <c r="E193" s="163" t="s">
        <v>24</v>
      </c>
      <c r="F193" s="23"/>
      <c r="G193" s="22" t="s">
        <v>348</v>
      </c>
      <c r="H193" s="22" t="s">
        <v>530</v>
      </c>
      <c r="I193" s="23" t="s">
        <v>469</v>
      </c>
      <c r="J193" s="119" t="s">
        <v>77</v>
      </c>
      <c r="K193" s="23">
        <v>2014</v>
      </c>
      <c r="L193" s="23">
        <v>2019</v>
      </c>
      <c r="M193" s="135"/>
      <c r="N193" s="25">
        <v>4.4000000000000004</v>
      </c>
      <c r="O193" s="25">
        <v>4.4000000000000004</v>
      </c>
      <c r="P193" s="25">
        <v>0</v>
      </c>
      <c r="Q193" s="22" t="s">
        <v>112</v>
      </c>
      <c r="R193" s="25">
        <v>0.8</v>
      </c>
      <c r="S193" s="25">
        <v>0.8</v>
      </c>
      <c r="T193" s="22" t="s">
        <v>289</v>
      </c>
    </row>
    <row r="194" spans="1:20" ht="28.5" x14ac:dyDescent="0.25">
      <c r="A194" s="81" t="s">
        <v>502</v>
      </c>
      <c r="B194" s="67" t="s">
        <v>75</v>
      </c>
      <c r="C194" s="22" t="s">
        <v>75</v>
      </c>
      <c r="D194" s="22" t="s">
        <v>518</v>
      </c>
      <c r="E194" s="163" t="s">
        <v>91</v>
      </c>
      <c r="F194" s="22"/>
      <c r="G194" s="22" t="s">
        <v>503</v>
      </c>
      <c r="H194" s="22"/>
      <c r="I194" s="22" t="s">
        <v>469</v>
      </c>
      <c r="J194" s="119" t="s">
        <v>77</v>
      </c>
      <c r="K194" s="23">
        <v>2017</v>
      </c>
      <c r="L194" s="23">
        <v>2018</v>
      </c>
      <c r="M194" s="135"/>
      <c r="N194" s="25">
        <v>0.03</v>
      </c>
      <c r="O194" s="25">
        <v>0.03</v>
      </c>
      <c r="P194" s="25">
        <v>0</v>
      </c>
      <c r="Q194" s="22" t="s">
        <v>112</v>
      </c>
      <c r="R194" s="25">
        <v>0.01</v>
      </c>
      <c r="S194" s="25">
        <v>0.01</v>
      </c>
      <c r="T194" s="22" t="s">
        <v>331</v>
      </c>
    </row>
    <row r="195" spans="1:20" ht="98.25" customHeight="1" x14ac:dyDescent="0.25">
      <c r="A195" s="81" t="s">
        <v>349</v>
      </c>
      <c r="B195" s="67" t="s">
        <v>75</v>
      </c>
      <c r="C195" s="22" t="s">
        <v>350</v>
      </c>
      <c r="D195" s="22" t="s">
        <v>518</v>
      </c>
      <c r="E195" s="163" t="s">
        <v>97</v>
      </c>
      <c r="F195" s="23"/>
      <c r="G195" s="22" t="s">
        <v>351</v>
      </c>
      <c r="H195" s="22" t="s">
        <v>703</v>
      </c>
      <c r="I195" s="22" t="s">
        <v>704</v>
      </c>
      <c r="J195" s="119" t="s">
        <v>77</v>
      </c>
      <c r="K195" s="23">
        <v>2016</v>
      </c>
      <c r="L195" s="23">
        <v>2019</v>
      </c>
      <c r="M195" s="135"/>
      <c r="N195" s="25">
        <v>12</v>
      </c>
      <c r="O195" s="25">
        <v>12</v>
      </c>
      <c r="P195" s="25">
        <v>0</v>
      </c>
      <c r="Q195" s="22" t="s">
        <v>112</v>
      </c>
      <c r="R195" s="22" t="s">
        <v>331</v>
      </c>
      <c r="S195" s="22" t="s">
        <v>331</v>
      </c>
      <c r="T195" s="22" t="s">
        <v>289</v>
      </c>
    </row>
    <row r="196" spans="1:20" ht="109.5" customHeight="1" x14ac:dyDescent="0.25">
      <c r="A196" s="81" t="s">
        <v>352</v>
      </c>
      <c r="B196" s="67" t="s">
        <v>75</v>
      </c>
      <c r="C196" s="22" t="s">
        <v>353</v>
      </c>
      <c r="D196" s="22" t="s">
        <v>518</v>
      </c>
      <c r="E196" s="163" t="s">
        <v>24</v>
      </c>
      <c r="F196" s="23"/>
      <c r="G196" s="22" t="s">
        <v>706</v>
      </c>
      <c r="H196" s="22" t="s">
        <v>705</v>
      </c>
      <c r="I196" s="22" t="s">
        <v>469</v>
      </c>
      <c r="J196" s="119" t="s">
        <v>77</v>
      </c>
      <c r="K196" s="24">
        <v>41610</v>
      </c>
      <c r="L196" s="24">
        <v>43436</v>
      </c>
      <c r="M196" s="135"/>
      <c r="N196" s="25">
        <v>12.7</v>
      </c>
      <c r="O196" s="25">
        <v>12.7</v>
      </c>
      <c r="P196" s="25">
        <v>0</v>
      </c>
      <c r="Q196" s="22" t="s">
        <v>112</v>
      </c>
      <c r="R196" s="22" t="s">
        <v>331</v>
      </c>
      <c r="S196" s="22" t="s">
        <v>331</v>
      </c>
      <c r="T196" s="22" t="s">
        <v>289</v>
      </c>
    </row>
    <row r="197" spans="1:20" ht="49.5" customHeight="1" x14ac:dyDescent="0.25">
      <c r="A197" s="81" t="s">
        <v>500</v>
      </c>
      <c r="B197" s="67" t="s">
        <v>75</v>
      </c>
      <c r="C197" s="22" t="s">
        <v>501</v>
      </c>
      <c r="D197" s="22" t="s">
        <v>518</v>
      </c>
      <c r="E197" s="163" t="s">
        <v>92</v>
      </c>
      <c r="F197" s="22"/>
      <c r="G197" s="22" t="s">
        <v>647</v>
      </c>
      <c r="H197" s="22"/>
      <c r="I197" s="22" t="s">
        <v>469</v>
      </c>
      <c r="J197" s="119" t="s">
        <v>77</v>
      </c>
      <c r="K197" s="23">
        <v>2017</v>
      </c>
      <c r="L197" s="23">
        <v>2019</v>
      </c>
      <c r="M197" s="135"/>
      <c r="N197" s="25">
        <v>0.2</v>
      </c>
      <c r="O197" s="25">
        <v>0.2</v>
      </c>
      <c r="P197" s="25">
        <v>0</v>
      </c>
      <c r="Q197" s="22" t="s">
        <v>112</v>
      </c>
      <c r="R197" s="25">
        <v>0</v>
      </c>
      <c r="S197" s="25">
        <v>0</v>
      </c>
      <c r="T197" s="22" t="s">
        <v>289</v>
      </c>
    </row>
    <row r="198" spans="1:20" ht="96.75" customHeight="1" x14ac:dyDescent="0.25">
      <c r="A198" s="81" t="s">
        <v>354</v>
      </c>
      <c r="B198" s="67" t="s">
        <v>75</v>
      </c>
      <c r="C198" s="22" t="s">
        <v>355</v>
      </c>
      <c r="D198" s="22" t="s">
        <v>518</v>
      </c>
      <c r="E198" s="163" t="s">
        <v>33</v>
      </c>
      <c r="F198" s="23"/>
      <c r="G198" s="22" t="s">
        <v>356</v>
      </c>
      <c r="H198" s="22" t="s">
        <v>707</v>
      </c>
      <c r="I198" s="22" t="s">
        <v>469</v>
      </c>
      <c r="J198" s="119" t="s">
        <v>77</v>
      </c>
      <c r="K198" s="23">
        <v>2015</v>
      </c>
      <c r="L198" s="23">
        <v>2018</v>
      </c>
      <c r="M198" s="135"/>
      <c r="N198" s="25">
        <v>2.4</v>
      </c>
      <c r="O198" s="25">
        <v>2.4</v>
      </c>
      <c r="P198" s="25">
        <v>0</v>
      </c>
      <c r="Q198" s="22" t="s">
        <v>112</v>
      </c>
      <c r="R198" s="25">
        <v>1.0900000000000001</v>
      </c>
      <c r="S198" s="25">
        <v>1.0900000000000001</v>
      </c>
      <c r="T198" s="22" t="s">
        <v>289</v>
      </c>
    </row>
    <row r="199" spans="1:20" ht="109.5" customHeight="1" x14ac:dyDescent="0.25">
      <c r="A199" s="81" t="s">
        <v>357</v>
      </c>
      <c r="B199" s="67" t="s">
        <v>75</v>
      </c>
      <c r="C199" s="22" t="s">
        <v>358</v>
      </c>
      <c r="D199" s="22" t="s">
        <v>518</v>
      </c>
      <c r="E199" s="163" t="s">
        <v>103</v>
      </c>
      <c r="F199" s="23"/>
      <c r="G199" s="22" t="s">
        <v>716</v>
      </c>
      <c r="H199" s="22" t="s">
        <v>487</v>
      </c>
      <c r="I199" s="22" t="s">
        <v>469</v>
      </c>
      <c r="J199" s="119" t="s">
        <v>77</v>
      </c>
      <c r="K199" s="23">
        <v>2012</v>
      </c>
      <c r="L199" s="23">
        <v>2019</v>
      </c>
      <c r="M199" s="135"/>
      <c r="N199" s="25">
        <v>1.5</v>
      </c>
      <c r="O199" s="25">
        <v>1.5</v>
      </c>
      <c r="P199" s="25">
        <v>0</v>
      </c>
      <c r="Q199" s="22" t="s">
        <v>112</v>
      </c>
      <c r="R199" s="25">
        <v>0.5</v>
      </c>
      <c r="S199" s="25">
        <v>0.5</v>
      </c>
      <c r="T199" s="22" t="s">
        <v>289</v>
      </c>
    </row>
    <row r="200" spans="1:20" ht="73.5" customHeight="1" x14ac:dyDescent="0.25">
      <c r="A200" s="81" t="s">
        <v>496</v>
      </c>
      <c r="B200" s="67" t="s">
        <v>75</v>
      </c>
      <c r="C200" s="22" t="s">
        <v>129</v>
      </c>
      <c r="D200" s="22" t="s">
        <v>518</v>
      </c>
      <c r="E200" s="163" t="s">
        <v>89</v>
      </c>
      <c r="F200" s="23"/>
      <c r="G200" s="22" t="s">
        <v>497</v>
      </c>
      <c r="H200" s="22"/>
      <c r="I200" s="22" t="s">
        <v>469</v>
      </c>
      <c r="J200" s="119" t="s">
        <v>77</v>
      </c>
      <c r="K200" s="23">
        <v>2017</v>
      </c>
      <c r="L200" s="23">
        <v>2020</v>
      </c>
      <c r="M200" s="135"/>
      <c r="N200" s="25">
        <v>1.4</v>
      </c>
      <c r="O200" s="25">
        <v>1.4</v>
      </c>
      <c r="P200" s="25">
        <v>0</v>
      </c>
      <c r="Q200" s="22" t="s">
        <v>112</v>
      </c>
      <c r="R200" s="25">
        <v>0.2</v>
      </c>
      <c r="S200" s="25">
        <v>0.2</v>
      </c>
      <c r="T200" s="22" t="s">
        <v>289</v>
      </c>
    </row>
    <row r="201" spans="1:20" ht="109.5" customHeight="1" x14ac:dyDescent="0.25">
      <c r="A201" s="81" t="s">
        <v>494</v>
      </c>
      <c r="B201" s="67" t="s">
        <v>75</v>
      </c>
      <c r="C201" s="22" t="s">
        <v>495</v>
      </c>
      <c r="D201" s="22" t="s">
        <v>518</v>
      </c>
      <c r="E201" s="163" t="s">
        <v>24</v>
      </c>
      <c r="F201" s="23"/>
      <c r="G201" s="22" t="s">
        <v>708</v>
      </c>
      <c r="H201" s="22" t="s">
        <v>794</v>
      </c>
      <c r="I201" s="22" t="s">
        <v>469</v>
      </c>
      <c r="J201" s="119" t="s">
        <v>77</v>
      </c>
      <c r="K201" s="23">
        <v>2017</v>
      </c>
      <c r="L201" s="23">
        <v>2022</v>
      </c>
      <c r="M201" s="135"/>
      <c r="N201" s="25">
        <v>15</v>
      </c>
      <c r="O201" s="25">
        <v>15</v>
      </c>
      <c r="P201" s="25">
        <v>0</v>
      </c>
      <c r="Q201" s="22" t="s">
        <v>112</v>
      </c>
      <c r="R201" s="25">
        <v>1.4</v>
      </c>
      <c r="S201" s="25">
        <v>1.4</v>
      </c>
      <c r="T201" s="22" t="s">
        <v>289</v>
      </c>
    </row>
    <row r="202" spans="1:20" ht="109.5" customHeight="1" x14ac:dyDescent="0.25">
      <c r="A202" s="81" t="s">
        <v>488</v>
      </c>
      <c r="B202" s="67" t="s">
        <v>75</v>
      </c>
      <c r="C202" s="22" t="s">
        <v>489</v>
      </c>
      <c r="D202" s="22" t="s">
        <v>518</v>
      </c>
      <c r="E202" s="163" t="s">
        <v>100</v>
      </c>
      <c r="F202" s="23"/>
      <c r="G202" s="22" t="s">
        <v>490</v>
      </c>
      <c r="H202" s="22" t="s">
        <v>709</v>
      </c>
      <c r="I202" s="22" t="s">
        <v>469</v>
      </c>
      <c r="J202" s="119" t="s">
        <v>77</v>
      </c>
      <c r="K202" s="23">
        <v>2017</v>
      </c>
      <c r="L202" s="23">
        <v>2019</v>
      </c>
      <c r="M202" s="135"/>
      <c r="N202" s="25">
        <v>4</v>
      </c>
      <c r="O202" s="25">
        <v>3</v>
      </c>
      <c r="P202" s="25">
        <v>1</v>
      </c>
      <c r="Q202" s="22" t="s">
        <v>112</v>
      </c>
      <c r="R202" s="22" t="s">
        <v>331</v>
      </c>
      <c r="S202" s="25">
        <v>0.4</v>
      </c>
      <c r="T202" s="22" t="s">
        <v>331</v>
      </c>
    </row>
    <row r="203" spans="1:20" ht="109.5" customHeight="1" x14ac:dyDescent="0.25">
      <c r="A203" s="81" t="s">
        <v>364</v>
      </c>
      <c r="B203" s="67" t="s">
        <v>75</v>
      </c>
      <c r="C203" s="22" t="s">
        <v>366</v>
      </c>
      <c r="D203" s="22" t="s">
        <v>518</v>
      </c>
      <c r="E203" s="163" t="s">
        <v>24</v>
      </c>
      <c r="F203" s="23"/>
      <c r="G203" s="22" t="s">
        <v>365</v>
      </c>
      <c r="H203" s="22" t="s">
        <v>710</v>
      </c>
      <c r="I203" s="22" t="s">
        <v>469</v>
      </c>
      <c r="J203" s="119" t="s">
        <v>77</v>
      </c>
      <c r="K203" s="23">
        <v>2014</v>
      </c>
      <c r="L203" s="23">
        <v>2019</v>
      </c>
      <c r="M203" s="135"/>
      <c r="N203" s="25">
        <v>0.19</v>
      </c>
      <c r="O203" s="25">
        <v>0.19</v>
      </c>
      <c r="P203" s="25">
        <v>0</v>
      </c>
      <c r="Q203" s="22" t="s">
        <v>112</v>
      </c>
      <c r="R203" s="22" t="s">
        <v>331</v>
      </c>
      <c r="S203" s="22" t="s">
        <v>331</v>
      </c>
      <c r="T203" s="22" t="s">
        <v>289</v>
      </c>
    </row>
    <row r="204" spans="1:20" ht="109.5" customHeight="1" x14ac:dyDescent="0.25">
      <c r="A204" s="81" t="s">
        <v>367</v>
      </c>
      <c r="B204" s="67" t="s">
        <v>75</v>
      </c>
      <c r="C204" s="22" t="s">
        <v>368</v>
      </c>
      <c r="D204" s="22" t="s">
        <v>518</v>
      </c>
      <c r="E204" s="163" t="s">
        <v>91</v>
      </c>
      <c r="F204" s="22"/>
      <c r="G204" s="22" t="s">
        <v>712</v>
      </c>
      <c r="H204" s="22" t="s">
        <v>711</v>
      </c>
      <c r="I204" s="22" t="s">
        <v>987</v>
      </c>
      <c r="J204" s="119" t="s">
        <v>77</v>
      </c>
      <c r="K204" s="23">
        <v>2015</v>
      </c>
      <c r="L204" s="23">
        <v>2018</v>
      </c>
      <c r="M204" s="135"/>
      <c r="N204" s="25">
        <v>14.7</v>
      </c>
      <c r="O204" s="25">
        <v>14.7</v>
      </c>
      <c r="P204" s="25">
        <v>0</v>
      </c>
      <c r="Q204" s="22" t="s">
        <v>112</v>
      </c>
      <c r="R204" s="22" t="s">
        <v>331</v>
      </c>
      <c r="S204" s="22" t="s">
        <v>331</v>
      </c>
      <c r="T204" s="22" t="s">
        <v>289</v>
      </c>
    </row>
    <row r="205" spans="1:20" ht="109.5" customHeight="1" x14ac:dyDescent="0.25">
      <c r="A205" s="81" t="s">
        <v>359</v>
      </c>
      <c r="B205" s="67" t="s">
        <v>75</v>
      </c>
      <c r="C205" s="22" t="s">
        <v>525</v>
      </c>
      <c r="D205" s="22" t="s">
        <v>518</v>
      </c>
      <c r="E205" s="163" t="s">
        <v>91</v>
      </c>
      <c r="F205" s="22"/>
      <c r="G205" s="22" t="s">
        <v>713</v>
      </c>
      <c r="H205" s="22" t="s">
        <v>714</v>
      </c>
      <c r="I205" s="22" t="s">
        <v>469</v>
      </c>
      <c r="J205" s="119" t="s">
        <v>77</v>
      </c>
      <c r="K205" s="23">
        <v>2014</v>
      </c>
      <c r="L205" s="23">
        <v>2019</v>
      </c>
      <c r="M205" s="135"/>
      <c r="N205" s="25">
        <v>12.5</v>
      </c>
      <c r="O205" s="25">
        <v>12.5</v>
      </c>
      <c r="P205" s="25">
        <v>0</v>
      </c>
      <c r="Q205" s="22" t="s">
        <v>112</v>
      </c>
      <c r="R205" s="22" t="s">
        <v>331</v>
      </c>
      <c r="S205" s="22" t="s">
        <v>331</v>
      </c>
      <c r="T205" s="22" t="s">
        <v>289</v>
      </c>
    </row>
    <row r="206" spans="1:20" ht="109.5" customHeight="1" x14ac:dyDescent="0.25">
      <c r="A206" s="81" t="s">
        <v>491</v>
      </c>
      <c r="B206" s="67" t="s">
        <v>75</v>
      </c>
      <c r="C206" s="22" t="s">
        <v>492</v>
      </c>
      <c r="D206" s="22" t="s">
        <v>518</v>
      </c>
      <c r="E206" s="163" t="s">
        <v>89</v>
      </c>
      <c r="F206" s="23"/>
      <c r="G206" s="22" t="s">
        <v>717</v>
      </c>
      <c r="H206" s="22" t="s">
        <v>493</v>
      </c>
      <c r="I206" s="22" t="s">
        <v>469</v>
      </c>
      <c r="J206" s="119" t="s">
        <v>77</v>
      </c>
      <c r="K206" s="23">
        <v>2017</v>
      </c>
      <c r="L206" s="23">
        <v>2020</v>
      </c>
      <c r="M206" s="135"/>
      <c r="N206" s="25">
        <v>2.7</v>
      </c>
      <c r="O206" s="25">
        <v>2.4</v>
      </c>
      <c r="P206" s="25">
        <v>0.3</v>
      </c>
      <c r="Q206" s="22" t="s">
        <v>112</v>
      </c>
      <c r="R206" s="22" t="s">
        <v>331</v>
      </c>
      <c r="S206" s="22">
        <v>0.4</v>
      </c>
      <c r="T206" s="22" t="s">
        <v>331</v>
      </c>
    </row>
    <row r="207" spans="1:20" ht="109.5" customHeight="1" x14ac:dyDescent="0.25">
      <c r="A207" s="81" t="s">
        <v>360</v>
      </c>
      <c r="B207" s="67" t="s">
        <v>75</v>
      </c>
      <c r="C207" s="22" t="s">
        <v>361</v>
      </c>
      <c r="D207" s="22" t="s">
        <v>518</v>
      </c>
      <c r="E207" s="163" t="s">
        <v>24</v>
      </c>
      <c r="F207" s="23"/>
      <c r="G207" s="22" t="s">
        <v>362</v>
      </c>
      <c r="H207" s="22" t="s">
        <v>715</v>
      </c>
      <c r="I207" s="22" t="s">
        <v>872</v>
      </c>
      <c r="J207" s="119" t="s">
        <v>77</v>
      </c>
      <c r="K207" s="23">
        <v>2014</v>
      </c>
      <c r="L207" s="23">
        <v>2018</v>
      </c>
      <c r="M207" s="135"/>
      <c r="N207" s="25">
        <v>5.3</v>
      </c>
      <c r="O207" s="25">
        <v>5.3</v>
      </c>
      <c r="P207" s="25">
        <v>0</v>
      </c>
      <c r="Q207" s="22" t="s">
        <v>112</v>
      </c>
      <c r="R207" s="22" t="s">
        <v>331</v>
      </c>
      <c r="S207" s="22" t="s">
        <v>331</v>
      </c>
      <c r="T207" s="22" t="s">
        <v>289</v>
      </c>
    </row>
    <row r="208" spans="1:20" ht="100.5" customHeight="1" x14ac:dyDescent="0.25">
      <c r="A208" s="81" t="s">
        <v>498</v>
      </c>
      <c r="B208" s="67" t="s">
        <v>75</v>
      </c>
      <c r="C208" s="22" t="s">
        <v>499</v>
      </c>
      <c r="D208" s="22" t="s">
        <v>518</v>
      </c>
      <c r="E208" s="163" t="s">
        <v>109</v>
      </c>
      <c r="F208" s="38">
        <v>9</v>
      </c>
      <c r="G208" s="22" t="s">
        <v>719</v>
      </c>
      <c r="H208" s="22"/>
      <c r="I208" s="22" t="s">
        <v>469</v>
      </c>
      <c r="J208" s="119" t="s">
        <v>77</v>
      </c>
      <c r="K208" s="23">
        <v>2017</v>
      </c>
      <c r="L208" s="23">
        <v>2018</v>
      </c>
      <c r="M208" s="135"/>
      <c r="N208" s="25">
        <v>0.05</v>
      </c>
      <c r="O208" s="25">
        <v>0.05</v>
      </c>
      <c r="P208" s="25">
        <v>0</v>
      </c>
      <c r="Q208" s="22" t="s">
        <v>112</v>
      </c>
      <c r="R208" s="25">
        <v>0</v>
      </c>
      <c r="S208" s="25">
        <v>0</v>
      </c>
      <c r="T208" s="22" t="s">
        <v>756</v>
      </c>
    </row>
    <row r="209" spans="1:20" customFormat="1" ht="146.25" x14ac:dyDescent="0.25">
      <c r="A209" s="85" t="s">
        <v>827</v>
      </c>
      <c r="B209" s="68" t="s">
        <v>76</v>
      </c>
      <c r="C209" s="52" t="s">
        <v>394</v>
      </c>
      <c r="D209" s="52" t="s">
        <v>521</v>
      </c>
      <c r="E209" s="166" t="s">
        <v>98</v>
      </c>
      <c r="G209" s="55" t="s">
        <v>829</v>
      </c>
      <c r="H209" s="52" t="s">
        <v>828</v>
      </c>
      <c r="I209" s="52" t="s">
        <v>858</v>
      </c>
      <c r="J209" s="119" t="s">
        <v>77</v>
      </c>
      <c r="K209" s="53">
        <v>43129</v>
      </c>
      <c r="L209" s="53">
        <v>44956</v>
      </c>
      <c r="M209" s="142"/>
      <c r="N209" s="25">
        <v>15</v>
      </c>
      <c r="O209" s="25">
        <v>15</v>
      </c>
      <c r="P209" s="54">
        <v>0</v>
      </c>
      <c r="Q209" s="52" t="s">
        <v>111</v>
      </c>
      <c r="R209" s="54">
        <v>3.6999999999999998E-2</v>
      </c>
      <c r="S209" s="54">
        <v>3.6999999999999998E-2</v>
      </c>
      <c r="T209" s="22" t="s">
        <v>756</v>
      </c>
    </row>
    <row r="210" spans="1:20" s="51" customFormat="1" ht="150.75" customHeight="1" x14ac:dyDescent="0.25">
      <c r="A210" s="81" t="s">
        <v>404</v>
      </c>
      <c r="B210" s="67" t="s">
        <v>76</v>
      </c>
      <c r="C210" s="22" t="s">
        <v>405</v>
      </c>
      <c r="D210" s="22" t="s">
        <v>521</v>
      </c>
      <c r="E210" s="163" t="s">
        <v>92</v>
      </c>
      <c r="F210" s="22"/>
      <c r="G210" s="22" t="s">
        <v>446</v>
      </c>
      <c r="H210" s="22" t="s">
        <v>821</v>
      </c>
      <c r="I210" s="22" t="s">
        <v>852</v>
      </c>
      <c r="J210" s="119" t="s">
        <v>77</v>
      </c>
      <c r="K210" s="24">
        <v>42614</v>
      </c>
      <c r="L210" s="24">
        <v>44742</v>
      </c>
      <c r="M210" s="135"/>
      <c r="N210" s="25">
        <v>30</v>
      </c>
      <c r="O210" s="25">
        <v>30</v>
      </c>
      <c r="P210" s="25">
        <v>0</v>
      </c>
      <c r="Q210" s="22" t="s">
        <v>111</v>
      </c>
      <c r="R210" s="25">
        <v>2.58</v>
      </c>
      <c r="S210" s="25">
        <v>2.589</v>
      </c>
      <c r="T210" s="25">
        <v>0</v>
      </c>
    </row>
    <row r="211" spans="1:20" customFormat="1" ht="188.25" customHeight="1" x14ac:dyDescent="0.25">
      <c r="A211" s="81" t="s">
        <v>406</v>
      </c>
      <c r="B211" s="67" t="s">
        <v>76</v>
      </c>
      <c r="C211" s="22" t="s">
        <v>407</v>
      </c>
      <c r="D211" s="22" t="s">
        <v>521</v>
      </c>
      <c r="E211" s="163" t="s">
        <v>104</v>
      </c>
      <c r="F211" s="23"/>
      <c r="G211" s="22" t="s">
        <v>795</v>
      </c>
      <c r="H211" s="22" t="s">
        <v>796</v>
      </c>
      <c r="I211" s="22" t="s">
        <v>853</v>
      </c>
      <c r="J211" s="119" t="s">
        <v>77</v>
      </c>
      <c r="K211" s="24">
        <v>41800</v>
      </c>
      <c r="L211" s="24">
        <v>43371</v>
      </c>
      <c r="M211" s="135"/>
      <c r="N211" s="25">
        <v>12</v>
      </c>
      <c r="O211" s="25">
        <v>12</v>
      </c>
      <c r="P211" s="25">
        <v>0</v>
      </c>
      <c r="Q211" s="22" t="s">
        <v>111</v>
      </c>
      <c r="R211" s="25">
        <v>8.5</v>
      </c>
      <c r="S211" s="25">
        <v>8.5</v>
      </c>
      <c r="T211" s="25">
        <v>0</v>
      </c>
    </row>
    <row r="212" spans="1:20" customFormat="1" ht="188.25" customHeight="1" x14ac:dyDescent="0.25">
      <c r="A212" s="81" t="s">
        <v>408</v>
      </c>
      <c r="B212" s="67" t="s">
        <v>76</v>
      </c>
      <c r="C212" s="22" t="s">
        <v>196</v>
      </c>
      <c r="D212" s="22" t="s">
        <v>521</v>
      </c>
      <c r="E212" s="163" t="s">
        <v>98</v>
      </c>
      <c r="F212" s="23"/>
      <c r="G212" s="22" t="s">
        <v>447</v>
      </c>
      <c r="H212" s="22" t="s">
        <v>822</v>
      </c>
      <c r="I212" s="22" t="s">
        <v>854</v>
      </c>
      <c r="J212" s="119" t="s">
        <v>77</v>
      </c>
      <c r="K212" s="24">
        <v>41941</v>
      </c>
      <c r="L212" s="24">
        <v>44002</v>
      </c>
      <c r="M212" s="135"/>
      <c r="N212" s="25">
        <v>50</v>
      </c>
      <c r="O212" s="25">
        <v>50</v>
      </c>
      <c r="P212" s="25">
        <v>0</v>
      </c>
      <c r="Q212" s="22" t="s">
        <v>111</v>
      </c>
      <c r="R212" s="25">
        <v>30.13</v>
      </c>
      <c r="S212" s="25">
        <v>30.13</v>
      </c>
      <c r="T212" s="25">
        <v>0</v>
      </c>
    </row>
    <row r="213" spans="1:20" customFormat="1" ht="188.25" customHeight="1" x14ac:dyDescent="0.25">
      <c r="A213" s="81" t="s">
        <v>409</v>
      </c>
      <c r="B213" s="67" t="s">
        <v>76</v>
      </c>
      <c r="C213" s="22" t="s">
        <v>405</v>
      </c>
      <c r="D213" s="22" t="s">
        <v>521</v>
      </c>
      <c r="E213" s="163" t="s">
        <v>104</v>
      </c>
      <c r="F213" s="23"/>
      <c r="G213" s="22" t="s">
        <v>823</v>
      </c>
      <c r="H213" s="22" t="s">
        <v>797</v>
      </c>
      <c r="I213" s="22" t="s">
        <v>604</v>
      </c>
      <c r="J213" s="120" t="s">
        <v>30</v>
      </c>
      <c r="K213" s="24">
        <v>41862</v>
      </c>
      <c r="L213" s="24">
        <v>43952</v>
      </c>
      <c r="M213" s="135"/>
      <c r="N213" s="25">
        <v>42</v>
      </c>
      <c r="O213" s="25">
        <v>42</v>
      </c>
      <c r="P213" s="25">
        <v>0</v>
      </c>
      <c r="Q213" s="22" t="s">
        <v>111</v>
      </c>
      <c r="R213" s="25">
        <v>16.100000000000001</v>
      </c>
      <c r="S213" s="25">
        <v>16.100000000000001</v>
      </c>
      <c r="T213" s="25">
        <v>0</v>
      </c>
    </row>
    <row r="214" spans="1:20" customFormat="1" ht="129.75" customHeight="1" x14ac:dyDescent="0.25">
      <c r="A214" s="81" t="s">
        <v>605</v>
      </c>
      <c r="B214" s="67" t="s">
        <v>76</v>
      </c>
      <c r="C214" s="22" t="s">
        <v>121</v>
      </c>
      <c r="D214" s="22" t="s">
        <v>521</v>
      </c>
      <c r="E214" s="163" t="s">
        <v>81</v>
      </c>
      <c r="F214" s="23"/>
      <c r="G214" s="22" t="s">
        <v>758</v>
      </c>
      <c r="H214" s="22" t="s">
        <v>824</v>
      </c>
      <c r="I214" s="22" t="s">
        <v>718</v>
      </c>
      <c r="J214" s="119" t="s">
        <v>77</v>
      </c>
      <c r="K214" s="24">
        <v>43101</v>
      </c>
      <c r="L214" s="24">
        <v>44197</v>
      </c>
      <c r="M214" s="135"/>
      <c r="N214" s="25">
        <v>4.8</v>
      </c>
      <c r="O214" s="25">
        <v>4.8</v>
      </c>
      <c r="P214" s="25">
        <v>0</v>
      </c>
      <c r="Q214" s="22" t="s">
        <v>112</v>
      </c>
      <c r="R214" s="25">
        <v>0</v>
      </c>
      <c r="S214" s="25">
        <v>0</v>
      </c>
      <c r="T214" s="25">
        <v>0</v>
      </c>
    </row>
    <row r="215" spans="1:20" customFormat="1" ht="130.5" customHeight="1" x14ac:dyDescent="0.25">
      <c r="A215" s="81" t="s">
        <v>410</v>
      </c>
      <c r="B215" s="67" t="s">
        <v>76</v>
      </c>
      <c r="C215" s="22" t="s">
        <v>196</v>
      </c>
      <c r="D215" s="22" t="s">
        <v>521</v>
      </c>
      <c r="E215" s="163" t="s">
        <v>81</v>
      </c>
      <c r="F215" s="22"/>
      <c r="G215" s="22" t="s">
        <v>448</v>
      </c>
      <c r="H215" s="22" t="s">
        <v>825</v>
      </c>
      <c r="I215" s="22" t="s">
        <v>855</v>
      </c>
      <c r="J215" s="119" t="s">
        <v>77</v>
      </c>
      <c r="K215" s="24">
        <v>42352</v>
      </c>
      <c r="L215" s="24">
        <v>44198</v>
      </c>
      <c r="M215" s="135"/>
      <c r="N215" s="25">
        <v>6.8</v>
      </c>
      <c r="O215" s="25">
        <v>6.8</v>
      </c>
      <c r="P215" s="25">
        <v>0</v>
      </c>
      <c r="Q215" s="22" t="s">
        <v>112</v>
      </c>
      <c r="R215" s="25">
        <v>1.4</v>
      </c>
      <c r="S215" s="25">
        <v>1.4</v>
      </c>
      <c r="T215" s="25">
        <v>0</v>
      </c>
    </row>
    <row r="216" spans="1:20" customFormat="1" ht="141" customHeight="1" x14ac:dyDescent="0.25">
      <c r="A216" s="81" t="s">
        <v>411</v>
      </c>
      <c r="B216" s="67" t="s">
        <v>76</v>
      </c>
      <c r="C216" s="22" t="s">
        <v>412</v>
      </c>
      <c r="D216" s="22" t="s">
        <v>521</v>
      </c>
      <c r="E216" s="163" t="s">
        <v>37</v>
      </c>
      <c r="F216" s="22"/>
      <c r="G216" s="22" t="s">
        <v>449</v>
      </c>
      <c r="H216" s="22"/>
      <c r="I216" s="22" t="s">
        <v>856</v>
      </c>
      <c r="J216" s="120" t="s">
        <v>30</v>
      </c>
      <c r="K216" s="24">
        <v>41939</v>
      </c>
      <c r="L216" s="24">
        <v>43861</v>
      </c>
      <c r="M216" s="135"/>
      <c r="N216" s="25">
        <v>35</v>
      </c>
      <c r="O216" s="25">
        <v>35</v>
      </c>
      <c r="P216" s="25">
        <v>0</v>
      </c>
      <c r="Q216" s="22" t="s">
        <v>111</v>
      </c>
      <c r="R216" s="25">
        <v>10.94</v>
      </c>
      <c r="S216" s="25">
        <v>10.94</v>
      </c>
      <c r="T216" s="25">
        <v>0</v>
      </c>
    </row>
    <row r="217" spans="1:20" customFormat="1" ht="213.75" customHeight="1" x14ac:dyDescent="0.25">
      <c r="A217" s="81" t="s">
        <v>413</v>
      </c>
      <c r="B217" s="67" t="s">
        <v>76</v>
      </c>
      <c r="C217" s="22" t="s">
        <v>414</v>
      </c>
      <c r="D217" s="22" t="s">
        <v>521</v>
      </c>
      <c r="E217" s="163" t="s">
        <v>104</v>
      </c>
      <c r="F217" s="23"/>
      <c r="G217" s="22" t="s">
        <v>450</v>
      </c>
      <c r="H217" s="22" t="s">
        <v>826</v>
      </c>
      <c r="I217" s="22" t="s">
        <v>857</v>
      </c>
      <c r="J217" s="120" t="s">
        <v>30</v>
      </c>
      <c r="K217" s="24">
        <v>41947</v>
      </c>
      <c r="L217" s="24">
        <v>43861</v>
      </c>
      <c r="M217" s="135"/>
      <c r="N217" s="25">
        <v>20</v>
      </c>
      <c r="O217" s="25">
        <v>20</v>
      </c>
      <c r="P217" s="25">
        <v>0</v>
      </c>
      <c r="Q217" s="22" t="s">
        <v>111</v>
      </c>
      <c r="R217" s="25">
        <v>7.44</v>
      </c>
      <c r="S217" s="25">
        <v>7.44</v>
      </c>
      <c r="T217" s="25">
        <v>0</v>
      </c>
    </row>
  </sheetData>
  <autoFilter ref="A1:V1">
    <sortState ref="A2:V226">
      <sortCondition ref="B1"/>
    </sortState>
  </autoFilter>
  <sortState ref="A2:Q236">
    <sortCondition ref="B216"/>
  </sortState>
  <dataConsolidate/>
  <conditionalFormatting sqref="J2">
    <cfRule type="containsText" dxfId="17" priority="30" operator="containsText" text="Green ">
      <formula>NOT(ISERROR(SEARCH("Green ",J2)))</formula>
    </cfRule>
  </conditionalFormatting>
  <conditionalFormatting sqref="J41">
    <cfRule type="containsText" dxfId="16" priority="15" operator="containsText" text="Amber">
      <formula>NOT(ISERROR(SEARCH("Amber",J41)))</formula>
    </cfRule>
    <cfRule type="containsText" dxfId="15" priority="16" operator="containsText" text="Red">
      <formula>NOT(ISERROR(SEARCH("Red",J41)))</formula>
    </cfRule>
    <cfRule type="containsText" dxfId="14" priority="17" operator="containsText" text="Green ">
      <formula>NOT(ISERROR(SEARCH("Green ",J41)))</formula>
    </cfRule>
  </conditionalFormatting>
  <conditionalFormatting sqref="J16">
    <cfRule type="containsText" dxfId="13" priority="12" operator="containsText" text="Amber">
      <formula>NOT(ISERROR(SEARCH("Amber",J16)))</formula>
    </cfRule>
    <cfRule type="containsText" dxfId="12" priority="13" operator="containsText" text="Red">
      <formula>NOT(ISERROR(SEARCH("Red",J16)))</formula>
    </cfRule>
    <cfRule type="containsText" dxfId="11" priority="14" operator="containsText" text="Green ">
      <formula>NOT(ISERROR(SEARCH("Green ",J16)))</formula>
    </cfRule>
  </conditionalFormatting>
  <conditionalFormatting sqref="J118:J120">
    <cfRule type="containsText" dxfId="10" priority="9" operator="containsText" text="Amber">
      <formula>NOT(ISERROR(SEARCH("Amber",J118)))</formula>
    </cfRule>
    <cfRule type="containsText" dxfId="9" priority="10" operator="containsText" text="Red">
      <formula>NOT(ISERROR(SEARCH("Red",J118)))</formula>
    </cfRule>
    <cfRule type="containsText" dxfId="8" priority="11" operator="containsText" text="Green ">
      <formula>NOT(ISERROR(SEARCH("Green ",J118)))</formula>
    </cfRule>
  </conditionalFormatting>
  <conditionalFormatting sqref="J169">
    <cfRule type="containsText" dxfId="7" priority="5" operator="containsText" text="Closed">
      <formula>NOT(ISERROR(SEARCH("Closed",J169)))</formula>
    </cfRule>
    <cfRule type="containsText" dxfId="6" priority="6" operator="containsText" text="RED">
      <formula>NOT(ISERROR(SEARCH("RED",J169)))</formula>
    </cfRule>
    <cfRule type="containsText" dxfId="5" priority="7" operator="containsText" text="Amber">
      <formula>NOT(ISERROR(SEARCH("Amber",J169)))</formula>
    </cfRule>
    <cfRule type="containsText" dxfId="4" priority="8" operator="containsText" text="GREEN">
      <formula>NOT(ISERROR(SEARCH("GREEN",J169)))</formula>
    </cfRule>
  </conditionalFormatting>
  <conditionalFormatting sqref="J1:J1048576">
    <cfRule type="containsText" dxfId="3" priority="4" operator="containsText" text="Green">
      <formula>NOT(ISERROR(SEARCH("Green",J1)))</formula>
    </cfRule>
    <cfRule type="containsText" dxfId="2" priority="3" operator="containsText" text="Amber">
      <formula>NOT(ISERROR(SEARCH("Amber",J1)))</formula>
    </cfRule>
    <cfRule type="containsText" dxfId="1" priority="2" operator="containsText" text="red">
      <formula>NOT(ISERROR(SEARCH("red",J1)))</formula>
    </cfRule>
    <cfRule type="containsText" dxfId="0" priority="1" operator="containsText" text="Closed">
      <formula>NOT(ISERROR(SEARCH("Closed",J1)))</formula>
    </cfRule>
  </conditionalFormatting>
  <pageMargins left="0" right="0" top="0" bottom="0" header="0" footer="0"/>
  <pageSetup paperSize="5" orientation="landscape" r:id="rId1"/>
  <extLst>
    <ext xmlns:x14="http://schemas.microsoft.com/office/spreadsheetml/2009/9/main" uri="{CCE6A557-97BC-4b89-ADB6-D9C93CAAB3DF}">
      <x14:dataValidations xmlns:xm="http://schemas.microsoft.com/office/excel/2006/main" count="18">
        <x14:dataValidation type="list" allowBlank="1" showInputMessage="1" showErrorMessage="1">
          <x14:formula1>
            <xm:f>'Data Validation'!$A$1:$A$33</xm:f>
          </x14:formula1>
          <xm:sqref>B218:B2943 B42:B47 B20:B21 B17:B18 B8:B9 B36:B40 B12:B15 B49:B62 B161:B168 B170:B208 B64:B83 B127:B134 B135:B159</xm:sqref>
        </x14:dataValidation>
        <x14:dataValidation type="list" allowBlank="1" showInputMessage="1" showErrorMessage="1">
          <x14:formula1>
            <xm:f>'Data Validation'!$E$1:$E$4</xm:f>
          </x14:formula1>
          <xm:sqref>D218:D389 D42:D47 D20:D24 D12:D18 D8:D9 D112:D114 D36:D40 D49:D64 D109 D161:D168 D170:D208 D66:D83 D127:D134 D135:D159</xm:sqref>
        </x14:dataValidation>
        <x14:dataValidation type="list" allowBlank="1" showInputMessage="1" showErrorMessage="1">
          <x14:formula1>
            <xm:f>'H:\[ECMD Consolidated Matrix @ June 2018 CDB and World Bank updates.xlsx]Dropdown'!#REF!</xm:f>
          </x14:formula1>
          <xm:sqref>B210:B217 F210:F217 F2:F7 B22:B24 B2:B7 D2:D7 D210:D217 F22:F24</xm:sqref>
        </x14:dataValidation>
        <x14:dataValidation type="list" allowBlank="1" showInputMessage="1" showErrorMessage="1">
          <x14:formula1>
            <xm:f>'Data Validation'!$H$2:$H$18</xm:f>
          </x14:formula1>
          <xm:sqref>F36:F47 F20:F21 F12:F18 F8:F9 F49:F55 F57 F59 F64 F161:F168 F170:F208 F67:F83 F127:F134 F135:F159</xm:sqref>
        </x14:dataValidation>
        <x14:dataValidation type="list" allowBlank="1" showInputMessage="1" showErrorMessage="1">
          <x14:formula1>
            <xm:f>'C:\Users\JWILDES\AppData\Local\Temp\notes0EC1A2\[EU Contribution.xlsx]Dropdown'!#REF!</xm:f>
          </x14:formula1>
          <xm:sqref>F25:F32 F34:F35 B25:B35 D25:D35</xm:sqref>
        </x14:dataValidation>
        <x14:dataValidation type="list" allowBlank="1" showInputMessage="1" showErrorMessage="1">
          <x14:formula1>
            <xm:f>'C:\Users\JWILDES\AppData\Local\Temp\notes0EC1A2\[ECMD Consolidated Matrix @ September 20 2018.xlsx]Dropdown'!#REF!</xm:f>
          </x14:formula1>
          <xm:sqref>B19 B48 B84:B108 F48 F19 B121:B126 D19 D84:D108 D115:D118 F84:F108 B115:B117 F121:F126 D48 D121:D126 B110:B111 D110:D111 F110:F111 F115:F117 J112:J114</xm:sqref>
        </x14:dataValidation>
        <x14:dataValidation type="list" allowBlank="1" showInputMessage="1" showErrorMessage="1">
          <x14:formula1>
            <xm:f>'G:\ECMD Database\2018\September 2018 (DRAFT)\[ECMD Consolidated Matrix @ September 2018.xlsx]Dropdown'!#REF!</xm:f>
          </x14:formula1>
          <xm:sqref>D10:D11 B10:B11 B160 D160</xm:sqref>
        </x14:dataValidation>
        <x14:dataValidation type="list" allowBlank="1" showInputMessage="1" showErrorMessage="1">
          <x14:formula1>
            <xm:f>'Data Validation'!$F$1:$F$38</xm:f>
          </x14:formula1>
          <xm:sqref>K17:M40 M2:M15 K1:L15 M42:M47 M49:M55 K42:L55 K57:M57 K60:L63 K59:M59 K64:M64 K109:L109 K112:L114 K110:M111 K115:M117 K170:M1048576 K67:M108 K121:M134 K135:M168</xm:sqref>
        </x14:dataValidation>
        <x14:dataValidation type="list" allowBlank="1" showInputMessage="1" showErrorMessage="1">
          <x14:formula1>
            <xm:f>'Data Validation'!$B$1:$B$4</xm:f>
          </x14:formula1>
          <xm:sqref>J17:J40 J1:J15 J42:J62 J115:J117 J170:J1048576 J64:J111 J121:J134 J135:J168</xm:sqref>
        </x14:dataValidation>
        <x14:dataValidation type="list" allowBlank="1" showInputMessage="1" showErrorMessage="1">
          <x14:formula1>
            <xm:f>'G:\ECMD Database\2018\October 2018\[FULL Climate Change , Disaster Management and Environment Matrix @ OCTOBER 2018.xlsx]Data Val.'!#REF!</xm:f>
          </x14:formula1>
          <xm:sqref>B63 J41 B41 D41 B16 J16 J63</xm:sqref>
        </x14:dataValidation>
        <x14:dataValidation type="list" allowBlank="1" showInputMessage="1" showErrorMessage="1">
          <x14:formula1>
            <xm:f>'Data Validation'!$C$1:$C$41</xm:f>
          </x14:formula1>
          <xm:sqref>E170:E1048576 E1:E134 E135:E168</xm:sqref>
        </x14:dataValidation>
        <x14:dataValidation type="list" allowBlank="1" showInputMessage="1" showErrorMessage="1">
          <x14:formula1>
            <xm:f>'G:\ECMD Database\2018\August 2018\[ECMD matrix  2018 with full pipeline.xlsx]Dropdown'!#REF!</xm:f>
          </x14:formula1>
          <xm:sqref>B109 B112:B114</xm:sqref>
        </x14:dataValidation>
        <x14:dataValidation type="list" allowBlank="1" showInputMessage="1" showErrorMessage="1">
          <x14:formula1>
            <xm:f>'Data Validation'!$D$1:$D$3</xm:f>
          </x14:formula1>
          <xm:sqref>P112:P114 Q170:Q1048576 Q1:Q111 Q115:Q134 Q135:Q168</xm:sqref>
        </x14:dataValidation>
        <x14:dataValidation type="list" allowBlank="1" showInputMessage="1" showErrorMessage="1">
          <x14:formula1>
            <xm:f>'G:\ECMD Database\2018\October 2018\[Final Disaster Management Projects.xlsx]Data Validation'!#REF!</xm:f>
          </x14:formula1>
          <xm:sqref>P118:P120 B118:B120 D119:D120 J118:J120</xm:sqref>
        </x14:dataValidation>
        <x14:dataValidation type="list" allowBlank="1" showInputMessage="1" showErrorMessage="1">
          <x14:formula1>
            <xm:f>'C:\ECMD Database\2018\October 2018\[FULL Climate Change , Disaster Management and Environment Matrix @ OCTOBER 2018.xlsx]Data Val.'!#REF!</xm:f>
          </x14:formula1>
          <xm:sqref>F118:F120</xm:sqref>
        </x14:dataValidation>
        <x14:dataValidation type="list" allowBlank="1" showInputMessage="1" showErrorMessage="1">
          <x14:formula1>
            <xm:f>'C:\Users\JWILDES\AppData\Local\Temp\notes0EC1A2\[MTC UPDATES CONSOLIDATED MATRIX.xlsx]Dropdown'!#REF!</xm:f>
          </x14:formula1>
          <xm:sqref>J169</xm:sqref>
        </x14:dataValidation>
        <x14:dataValidation type="list" allowBlank="1" showInputMessage="1" showErrorMessage="1">
          <x14:formula1>
            <xm:f>'C:\Users\JWILDES\AppData\Local\Temp\notes0EC1A2\[MTC UPDATES CONSOLIDATED MATRIX.xlsx]Dropdown'!#REF!</xm:f>
          </x14:formula1>
          <xm:sqref>K169:L169</xm:sqref>
        </x14:dataValidation>
        <x14:dataValidation type="list" allowBlank="1" showInputMessage="1" showErrorMessage="1">
          <x14:formula1>
            <xm:f>'G:\ECMD Database\2018\September 2018 (DRAFT)\[ECMD Consolidated Matrix @ September 2018.xlsx]Dropdown'!#REF!</xm:f>
          </x14:formula1>
          <xm:sqref>B169 D169:E169 P169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topLeftCell="A19" zoomScaleNormal="100" workbookViewId="0">
      <selection activeCell="F89" sqref="F89"/>
    </sheetView>
  </sheetViews>
  <sheetFormatPr defaultRowHeight="15" x14ac:dyDescent="0.25"/>
  <cols>
    <col min="1" max="1" width="38.5703125" customWidth="1"/>
    <col min="4" max="4" width="15.85546875" customWidth="1"/>
    <col min="5" max="6" width="16.140625" customWidth="1"/>
    <col min="9" max="9" width="36.28515625" customWidth="1"/>
    <col min="10" max="10" width="13.140625" customWidth="1"/>
    <col min="11" max="11" width="14" customWidth="1"/>
    <col min="12" max="12" width="16.42578125" customWidth="1"/>
    <col min="15" max="15" width="10.5703125" bestFit="1" customWidth="1"/>
    <col min="16" max="16" width="10.7109375" customWidth="1"/>
  </cols>
  <sheetData>
    <row r="1" spans="1:19" ht="15.75" thickBot="1" x14ac:dyDescent="0.3">
      <c r="A1" s="202" t="s">
        <v>509</v>
      </c>
      <c r="B1" s="202"/>
      <c r="C1" s="202"/>
      <c r="D1" s="202"/>
      <c r="E1" s="202"/>
      <c r="F1" s="61"/>
      <c r="I1" s="204"/>
      <c r="J1" s="204"/>
      <c r="K1" s="204"/>
      <c r="L1" s="204"/>
      <c r="M1" s="204"/>
      <c r="N1" s="204"/>
      <c r="O1" s="204"/>
      <c r="P1" s="204"/>
    </row>
    <row r="2" spans="1:19" ht="6.75" customHeight="1" x14ac:dyDescent="0.25"/>
    <row r="3" spans="1:19" ht="45" x14ac:dyDescent="0.25">
      <c r="A3" s="105" t="s">
        <v>512</v>
      </c>
      <c r="B3" s="105" t="s">
        <v>840</v>
      </c>
      <c r="C3" s="106" t="s">
        <v>507</v>
      </c>
      <c r="D3" s="105" t="s">
        <v>977</v>
      </c>
      <c r="E3" s="106" t="s">
        <v>508</v>
      </c>
      <c r="F3" s="89"/>
      <c r="I3" s="106" t="s">
        <v>978</v>
      </c>
      <c r="J3" s="106" t="s">
        <v>972</v>
      </c>
      <c r="K3" s="106" t="s">
        <v>973</v>
      </c>
      <c r="L3" s="105" t="s">
        <v>974</v>
      </c>
      <c r="M3" s="105" t="s">
        <v>839</v>
      </c>
      <c r="N3" s="106" t="s">
        <v>507</v>
      </c>
      <c r="O3" s="105" t="s">
        <v>841</v>
      </c>
      <c r="P3" s="105" t="s">
        <v>508</v>
      </c>
      <c r="R3" s="90"/>
      <c r="S3" s="90"/>
    </row>
    <row r="4" spans="1:19" x14ac:dyDescent="0.25">
      <c r="A4" s="5" t="s">
        <v>46</v>
      </c>
      <c r="B4" s="7">
        <f>COUNTIF('Ongoing Projects '!$B$1:$B$3151,Analysis!A4)</f>
        <v>6</v>
      </c>
      <c r="C4" s="14">
        <f t="shared" ref="C4:C34" si="0">B4/$B$34</f>
        <v>2.7777777777777776E-2</v>
      </c>
      <c r="D4" s="11">
        <f>SUMIF('Ongoing Projects '!$B$1:$B$3151,A4,'Ongoing Projects '!$O$1:$O$3151)</f>
        <v>9.4400000000000013</v>
      </c>
      <c r="E4" s="12">
        <f t="shared" ref="E4:E34" ca="1" si="1">D4/$D$34</f>
        <v>4.4317667538623044E-3</v>
      </c>
      <c r="F4" s="62"/>
      <c r="I4" s="7" t="s">
        <v>975</v>
      </c>
      <c r="J4" s="7">
        <f>COUNTIFS('Ongoing Projects '!$D$1:D3004, "MFI",'Ongoing Projects '!$Q$1:$Q$3004, "LOAN")</f>
        <v>18</v>
      </c>
      <c r="K4" s="7">
        <f>COUNTIFS('Ongoing Projects '!$D$1:$D$3004, "MFI",'Ongoing Projects '!$Q$1:$Q$3004, "Grant")</f>
        <v>9</v>
      </c>
      <c r="L4" s="7">
        <f>COUNTIFS('Ongoing Projects '!$D$1:$D$3004, "MFI",'Ongoing Projects '!$Q$1:$Q$3004, "Technical Cooperation")</f>
        <v>26</v>
      </c>
      <c r="M4" s="7">
        <f>B4+B33+B15</f>
        <v>58</v>
      </c>
      <c r="N4" s="12">
        <f>M4/M8</f>
        <v>0.26851851851851855</v>
      </c>
      <c r="O4" s="11">
        <f>D4+D15+D33</f>
        <v>941.37000000000012</v>
      </c>
      <c r="P4" s="12">
        <f ca="1">O4/O8</f>
        <v>0.44194197765713528</v>
      </c>
    </row>
    <row r="5" spans="1:19" x14ac:dyDescent="0.25">
      <c r="A5" s="5" t="s">
        <v>47</v>
      </c>
      <c r="B5" s="7">
        <f>COUNTIF('Ongoing Projects '!$B$1:$B$3151,Analysis!A5)</f>
        <v>5</v>
      </c>
      <c r="C5" s="14">
        <f t="shared" si="0"/>
        <v>2.3148148148148147E-2</v>
      </c>
      <c r="D5" s="11">
        <f>SUMIF('Ongoing Projects '!$B$1:$B$3151,A5,'Ongoing Projects '!$O$1:$O$3151)</f>
        <v>0.38999999999999996</v>
      </c>
      <c r="E5" s="12">
        <f t="shared" ca="1" si="1"/>
        <v>1.8309205868710787E-4</v>
      </c>
      <c r="F5" s="62"/>
      <c r="I5" s="7" t="s">
        <v>523</v>
      </c>
      <c r="J5" s="7">
        <f>COUNTIFS('Ongoing Projects '!D2:D3005, "MTC",'Ongoing Projects '!Q2:Q3005, "LOAN")</f>
        <v>0</v>
      </c>
      <c r="K5" s="7">
        <f>COUNTIFS('Ongoing Projects '!$D$1:$D$3004, "MTC",'Ongoing Projects '!$Q$1:$Q$3004, "Grant")</f>
        <v>51</v>
      </c>
      <c r="L5" s="7">
        <f>COUNTIFS('Ongoing Projects '!$D$1:$D$3004, "MTC",'Ongoing Projects '!$Q$1:$Q$3004, "Technical Cooperation")</f>
        <v>31</v>
      </c>
      <c r="M5" s="7">
        <f>B5+B8+B11+B12+B13+B14+B20+B21+B25+B26+B27+B28+B30+B29+B31</f>
        <v>84</v>
      </c>
      <c r="N5" s="12">
        <f>M5/M8</f>
        <v>0.3888888888888889</v>
      </c>
      <c r="O5" s="11">
        <f>D5+D11+D12+D13+D14+D20+D25+D26+D28+D29+D30+D31+D8+D21+D27</f>
        <v>52.236000000000011</v>
      </c>
      <c r="P5" s="12">
        <f ca="1">O5/O8</f>
        <v>2.4523068660460945E-2</v>
      </c>
    </row>
    <row r="6" spans="1:19" x14ac:dyDescent="0.25">
      <c r="A6" s="5" t="s">
        <v>48</v>
      </c>
      <c r="B6" s="7">
        <f>COUNTIF('Ongoing Projects '!$B$1:$B$3151,Analysis!A6)</f>
        <v>7</v>
      </c>
      <c r="C6" s="14">
        <f t="shared" si="0"/>
        <v>3.2407407407407406E-2</v>
      </c>
      <c r="D6" s="11">
        <f>SUMIF('Ongoing Projects '!$B$1:$B$3151,A6,'Ongoing Projects '!$O$1:$O$3151)</f>
        <v>76.25</v>
      </c>
      <c r="E6" s="12">
        <f t="shared" ca="1" si="1"/>
        <v>3.5796844807415323E-2</v>
      </c>
      <c r="F6" s="62"/>
      <c r="I6" s="7" t="s">
        <v>518</v>
      </c>
      <c r="J6" s="7">
        <f>COUNTIFS('Ongoing Projects '!$D$1:$D$3004, "Bilateral",'Ongoing Projects '!$Q$1:$Q$3004, "LOAN")</f>
        <v>4</v>
      </c>
      <c r="K6" s="7">
        <f>COUNTIFS('Ongoing Projects '!D3:D3006, "BILATERAL",'Ongoing Projects '!Q3:Q3006, "Grant")</f>
        <v>47</v>
      </c>
      <c r="L6" s="7">
        <f>COUNTIFS('Ongoing Projects '!$D$1:$D$3004, "Bilateral",'Ongoing Projects '!$Q$1:$Q$3004, "Technical Cooperation")</f>
        <v>8</v>
      </c>
      <c r="M6" s="7">
        <f>B9+B10+B16+B17+B18+B19+B22+B23+B24+B32+B6</f>
        <v>60</v>
      </c>
      <c r="N6" s="12">
        <f>M6/M8</f>
        <v>0.27777777777777779</v>
      </c>
      <c r="O6" s="11">
        <f ca="1">D6+D9+D10+D16+D17+D18+D19+D22+D24+D23+D32</f>
        <v>989.83</v>
      </c>
      <c r="P6" s="12">
        <f ca="1">O6/O8</f>
        <v>0.46469233961605128</v>
      </c>
    </row>
    <row r="7" spans="1:19" x14ac:dyDescent="0.25">
      <c r="A7" s="5" t="s">
        <v>11</v>
      </c>
      <c r="B7" s="7">
        <f>COUNTIF('Ongoing Projects '!$B$1:$B$3151,Analysis!A7)</f>
        <v>14</v>
      </c>
      <c r="C7" s="14">
        <f t="shared" si="0"/>
        <v>6.4814814814814811E-2</v>
      </c>
      <c r="D7" s="11">
        <f>SUMIF('Ongoing Projects '!$B$1:$B$3151,A7,'Ongoing Projects '!$O$1:$O$3151)</f>
        <v>146.63999999999999</v>
      </c>
      <c r="E7" s="12">
        <f t="shared" ca="1" si="1"/>
        <v>6.8842614066352559E-2</v>
      </c>
      <c r="F7" s="62"/>
      <c r="I7" s="7" t="s">
        <v>519</v>
      </c>
      <c r="J7" s="7">
        <f>COUNTIFS('Ongoing Projects '!$D$1:$D$3004, "EU",'Ongoing Projects '!$Q$1:$Q$3004, "LOAN")</f>
        <v>0</v>
      </c>
      <c r="K7" s="7">
        <f>COUNTIFS('Ongoing Projects '!$D$1:$D$3004, "EU",'Ongoing Projects '!$Q$1:$Q$3004, "GRANT")</f>
        <v>13</v>
      </c>
      <c r="L7" s="7">
        <f>COUNTIFS('Ongoing Projects '!$D$1:$D$3004, "EU",'Ongoing Projects '!$Q$1:$Q$3004, "Technical cooperation")</f>
        <v>1</v>
      </c>
      <c r="M7" s="7">
        <f>B7</f>
        <v>14</v>
      </c>
      <c r="N7" s="12">
        <f>C7</f>
        <v>6.4814814814814811E-2</v>
      </c>
      <c r="O7" s="11">
        <f>D7</f>
        <v>146.63999999999999</v>
      </c>
      <c r="P7" s="12">
        <f ca="1">E7</f>
        <v>6.8842614066352559E-2</v>
      </c>
    </row>
    <row r="8" spans="1:19" x14ac:dyDescent="0.25">
      <c r="A8" s="5" t="s">
        <v>49</v>
      </c>
      <c r="B8" s="7">
        <f>COUNTIF('Ongoing Projects '!$B$1:$B$3151,Analysis!A8)</f>
        <v>3</v>
      </c>
      <c r="C8" s="14">
        <f t="shared" si="0"/>
        <v>1.3888888888888888E-2</v>
      </c>
      <c r="D8" s="11">
        <f>SUMIF('Ongoing Projects '!$B$1:$B$3151,A8,'Ongoing Projects '!$O$1:$O$3151)</f>
        <v>0.3</v>
      </c>
      <c r="E8" s="12">
        <f t="shared" ca="1" si="1"/>
        <v>1.4084004514392914E-4</v>
      </c>
      <c r="F8" s="62"/>
      <c r="I8" s="107" t="s">
        <v>505</v>
      </c>
      <c r="J8" s="107">
        <f t="shared" ref="J8:P8" si="2">SUM(J4:J7)</f>
        <v>22</v>
      </c>
      <c r="K8" s="107">
        <f t="shared" si="2"/>
        <v>120</v>
      </c>
      <c r="L8" s="107">
        <f t="shared" si="2"/>
        <v>66</v>
      </c>
      <c r="M8" s="107">
        <f t="shared" si="2"/>
        <v>216</v>
      </c>
      <c r="N8" s="108">
        <f t="shared" si="2"/>
        <v>1</v>
      </c>
      <c r="O8" s="109">
        <f t="shared" ca="1" si="2"/>
        <v>2130.076</v>
      </c>
      <c r="P8" s="108">
        <f t="shared" ca="1" si="2"/>
        <v>1</v>
      </c>
    </row>
    <row r="9" spans="1:19" x14ac:dyDescent="0.25">
      <c r="A9" s="5" t="s">
        <v>50</v>
      </c>
      <c r="B9" s="7">
        <f>COUNTIF('Ongoing Projects '!$B$1:$B$3151,Analysis!A9)</f>
        <v>1</v>
      </c>
      <c r="C9" s="14">
        <f t="shared" si="0"/>
        <v>4.6296296296296294E-3</v>
      </c>
      <c r="D9" s="11">
        <f>SUMIF('Ongoing Projects '!$B$1:$B$3151,A9,'Ongoing Projects '!$O$1:$O$3151)</f>
        <v>0.3</v>
      </c>
      <c r="E9" s="12">
        <f t="shared" ca="1" si="1"/>
        <v>1.4084004514392914E-4</v>
      </c>
      <c r="F9" s="62"/>
      <c r="K9" s="91"/>
    </row>
    <row r="10" spans="1:19" x14ac:dyDescent="0.25">
      <c r="A10" s="5" t="s">
        <v>51</v>
      </c>
      <c r="B10" s="7">
        <f>COUNTIF('Ongoing Projects '!$B$1:$B$3151,Analysis!A10)</f>
        <v>18</v>
      </c>
      <c r="C10" s="14">
        <f t="shared" si="0"/>
        <v>8.3333333333333329E-2</v>
      </c>
      <c r="D10" s="11">
        <f>SUMIF('Ongoing Projects '!$B$1:$B$3151,A10,'Ongoing Projects '!$O$1:$O$3151)</f>
        <v>66.5</v>
      </c>
      <c r="E10" s="12">
        <f t="shared" ca="1" si="1"/>
        <v>3.1219543340237625E-2</v>
      </c>
      <c r="F10" s="62"/>
    </row>
    <row r="11" spans="1:19" x14ac:dyDescent="0.25">
      <c r="A11" s="5" t="s">
        <v>52</v>
      </c>
      <c r="B11" s="7">
        <f>COUNTIF('Ongoing Projects '!$B$1:$B$3151,Analysis!A11)</f>
        <v>11</v>
      </c>
      <c r="C11" s="14">
        <f t="shared" si="0"/>
        <v>5.0925925925925923E-2</v>
      </c>
      <c r="D11" s="11">
        <f>SUMIF('Ongoing Projects '!$B$1:$B$3151,A11,'Ongoing Projects '!$O$1:$O$3151)</f>
        <v>0.5</v>
      </c>
      <c r="E11" s="12">
        <f t="shared" ca="1" si="1"/>
        <v>2.3473340857321524E-4</v>
      </c>
      <c r="F11" s="62"/>
    </row>
    <row r="12" spans="1:19" x14ac:dyDescent="0.25">
      <c r="A12" s="5" t="s">
        <v>53</v>
      </c>
      <c r="B12" s="7">
        <f>COUNTIF('Ongoing Projects '!$B$1:$B$3151,Analysis!A12)</f>
        <v>9</v>
      </c>
      <c r="C12" s="14">
        <f t="shared" si="0"/>
        <v>4.1666666666666664E-2</v>
      </c>
      <c r="D12" s="11">
        <f>SUMIF('Ongoing Projects '!$B$1:$B$3151,A12,'Ongoing Projects '!$O$1:$O$3151)</f>
        <v>0.61299999999999999</v>
      </c>
      <c r="E12" s="12">
        <f t="shared" ca="1" si="1"/>
        <v>2.8778315891076189E-4</v>
      </c>
      <c r="F12" s="62"/>
    </row>
    <row r="13" spans="1:19" x14ac:dyDescent="0.25">
      <c r="A13" s="5" t="s">
        <v>54</v>
      </c>
      <c r="B13" s="7">
        <f>COUNTIF('Ongoing Projects '!$B$1:$B$3151,Analysis!A13)</f>
        <v>2</v>
      </c>
      <c r="C13" s="14">
        <f t="shared" si="0"/>
        <v>9.2592592592592587E-3</v>
      </c>
      <c r="D13" s="11">
        <f>SUMIF('Ongoing Projects '!$B$1:$B$3151,A13,'Ongoing Projects '!$O$1:$O$3151)</f>
        <v>17.05</v>
      </c>
      <c r="E13" s="12">
        <f t="shared" ca="1" si="1"/>
        <v>8.004409232346639E-3</v>
      </c>
      <c r="F13" s="62"/>
    </row>
    <row r="14" spans="1:19" x14ac:dyDescent="0.25">
      <c r="A14" s="5" t="s">
        <v>55</v>
      </c>
      <c r="B14" s="7">
        <f>COUNTIF('Ongoing Projects '!$B$1:$B$3151,Analysis!A14)</f>
        <v>4</v>
      </c>
      <c r="C14" s="14">
        <f t="shared" si="0"/>
        <v>1.8518518518518517E-2</v>
      </c>
      <c r="D14" s="11">
        <f>SUMIF('Ongoing Projects '!$B$1:$B$3151,A14,'Ongoing Projects '!$O$1:$O$3151)</f>
        <v>1.26</v>
      </c>
      <c r="E14" s="12">
        <f t="shared" ca="1" si="1"/>
        <v>5.9152818960450237E-4</v>
      </c>
      <c r="F14" s="62"/>
    </row>
    <row r="15" spans="1:19" x14ac:dyDescent="0.25">
      <c r="A15" s="5" t="s">
        <v>36</v>
      </c>
      <c r="B15" s="7">
        <f>COUNTIF('Ongoing Projects '!$B$1:$B$3151,Analysis!A15)</f>
        <v>43</v>
      </c>
      <c r="C15" s="14">
        <f t="shared" si="0"/>
        <v>0.19907407407407407</v>
      </c>
      <c r="D15" s="11">
        <f>SUMIF('Ongoing Projects '!$B$1:$B$3151,A15,'Ongoing Projects '!$O$1:$O$3151)</f>
        <v>716.33</v>
      </c>
      <c r="E15" s="12">
        <f t="shared" ca="1" si="1"/>
        <v>0.33629316512650254</v>
      </c>
      <c r="F15" s="62"/>
    </row>
    <row r="16" spans="1:19" x14ac:dyDescent="0.25">
      <c r="A16" s="5" t="s">
        <v>56</v>
      </c>
      <c r="B16" s="7">
        <f>COUNTIF('Ongoing Projects '!$B$1:$B$3151,Analysis!A16)</f>
        <v>6</v>
      </c>
      <c r="C16" s="14">
        <f t="shared" si="0"/>
        <v>2.7777777777777776E-2</v>
      </c>
      <c r="D16" s="11">
        <f>SUMIF('Ongoing Projects '!$B$1:$B$3151,A16,'Ongoing Projects '!$O$1:$O$3151)</f>
        <v>32.270000000000003</v>
      </c>
      <c r="E16" s="12">
        <f t="shared" ca="1" si="1"/>
        <v>1.5149694189315312E-2</v>
      </c>
      <c r="F16" s="62"/>
    </row>
    <row r="17" spans="1:6" x14ac:dyDescent="0.25">
      <c r="A17" s="5" t="s">
        <v>57</v>
      </c>
      <c r="B17" s="7">
        <f>COUNTIF('Ongoing Projects '!$B$1:$B$3151,Analysis!A17)</f>
        <v>1</v>
      </c>
      <c r="C17" s="14">
        <f t="shared" si="0"/>
        <v>4.6296296296296294E-3</v>
      </c>
      <c r="D17" s="11">
        <f>SUMIF('Ongoing Projects '!$B$1:$B$3151,A17,'Ongoing Projects '!$O$1:$O$3151)</f>
        <v>0</v>
      </c>
      <c r="E17" s="12">
        <f t="shared" ca="1" si="1"/>
        <v>0</v>
      </c>
      <c r="F17" s="62"/>
    </row>
    <row r="18" spans="1:6" x14ac:dyDescent="0.25">
      <c r="A18" s="5" t="s">
        <v>58</v>
      </c>
      <c r="B18" s="7">
        <f>COUNTIF('Ongoing Projects '!$B$1:$B$3151,Analysis!A18)</f>
        <v>1</v>
      </c>
      <c r="C18" s="14">
        <f t="shared" si="0"/>
        <v>4.6296296296296294E-3</v>
      </c>
      <c r="D18" s="11">
        <f>SUMIF('Ongoing Projects '!$B$1:$B$3151,A18,'Ongoing Projects '!$O$1:$O$3151)</f>
        <v>0.04</v>
      </c>
      <c r="E18" s="12">
        <f t="shared" ca="1" si="1"/>
        <v>1.8778672685857218E-5</v>
      </c>
      <c r="F18" s="62"/>
    </row>
    <row r="19" spans="1:6" x14ac:dyDescent="0.25">
      <c r="A19" s="5" t="s">
        <v>60</v>
      </c>
      <c r="B19" s="7">
        <f>COUNTIF('Ongoing Projects '!$B$1:$B$3151,Analysis!A19)</f>
        <v>0</v>
      </c>
      <c r="C19" s="14">
        <f t="shared" si="0"/>
        <v>0</v>
      </c>
      <c r="D19" s="11">
        <f ca="1">SUMIF('Ongoing Projects '!$B$1:$B$3151,A19,'Ongoing Projects '!$O$8:$O$3151)</f>
        <v>0</v>
      </c>
      <c r="E19" s="12">
        <f t="shared" ca="1" si="1"/>
        <v>0</v>
      </c>
      <c r="F19" s="62"/>
    </row>
    <row r="20" spans="1:6" x14ac:dyDescent="0.25">
      <c r="A20" s="5" t="s">
        <v>61</v>
      </c>
      <c r="B20" s="7">
        <f>COUNTIF('Ongoing Projects '!$B$1:$B$3151,Analysis!A20)</f>
        <v>3</v>
      </c>
      <c r="C20" s="14">
        <f t="shared" si="0"/>
        <v>1.3888888888888888E-2</v>
      </c>
      <c r="D20" s="11">
        <f>SUMIF('Ongoing Projects '!$B$1:$B$3151,A20,'Ongoing Projects '!$O$1:$O$3151)</f>
        <v>4.54</v>
      </c>
      <c r="E20" s="12">
        <f t="shared" ca="1" si="1"/>
        <v>2.1313793498447943E-3</v>
      </c>
      <c r="F20" s="62"/>
    </row>
    <row r="21" spans="1:6" x14ac:dyDescent="0.25">
      <c r="A21" s="5" t="s">
        <v>62</v>
      </c>
      <c r="B21" s="7">
        <f>COUNTIF('Ongoing Projects '!$B$1:$B$3151,Analysis!A21)</f>
        <v>3</v>
      </c>
      <c r="C21" s="14">
        <f t="shared" si="0"/>
        <v>1.3888888888888888E-2</v>
      </c>
      <c r="D21" s="11">
        <f>SUMIF('Ongoing Projects '!$B$1:$B$3151,A21,'Ongoing Projects '!$O$1:$O$3151)</f>
        <v>0.59000000000000008</v>
      </c>
      <c r="E21" s="12">
        <f t="shared" ca="1" si="1"/>
        <v>2.7698542211639402E-4</v>
      </c>
      <c r="F21" s="62"/>
    </row>
    <row r="22" spans="1:6" x14ac:dyDescent="0.25">
      <c r="A22" s="5" t="s">
        <v>63</v>
      </c>
      <c r="B22" s="7">
        <f>COUNTIF('Ongoing Projects '!$B$1:$B$3151,Analysis!A22)</f>
        <v>8</v>
      </c>
      <c r="C22" s="14">
        <f t="shared" si="0"/>
        <v>3.7037037037037035E-2</v>
      </c>
      <c r="D22" s="11">
        <f>SUMIF('Ongoing Projects '!$B$1:$B$3151,A22,'Ongoing Projects '!$O$1:$O$3151)</f>
        <v>725.1</v>
      </c>
      <c r="E22" s="12">
        <f t="shared" ca="1" si="1"/>
        <v>0.34041038911287674</v>
      </c>
      <c r="F22" s="62"/>
    </row>
    <row r="23" spans="1:6" x14ac:dyDescent="0.25">
      <c r="A23" s="5" t="s">
        <v>65</v>
      </c>
      <c r="B23" s="7">
        <f>COUNTIF('Ongoing Projects '!$B$1:$B$3151,Analysis!A23)</f>
        <v>0</v>
      </c>
      <c r="C23" s="14">
        <f t="shared" si="0"/>
        <v>0</v>
      </c>
      <c r="D23" s="11">
        <f ca="1">SUMIF('Ongoing Projects '!$B$1:$B$3151,A23,'Ongoing Projects '!$O$8:$O$3151)</f>
        <v>0</v>
      </c>
      <c r="E23" s="12">
        <f t="shared" ca="1" si="1"/>
        <v>0</v>
      </c>
      <c r="F23" s="62"/>
    </row>
    <row r="24" spans="1:6" x14ac:dyDescent="0.25">
      <c r="A24" s="5" t="s">
        <v>66</v>
      </c>
      <c r="B24" s="7">
        <f>COUNTIF('Ongoing Projects '!$B$1:$B$3151,Analysis!A24)</f>
        <v>2</v>
      </c>
      <c r="C24" s="14">
        <f t="shared" si="0"/>
        <v>9.2592592592592587E-3</v>
      </c>
      <c r="D24" s="11">
        <f>SUMIF('Ongoing Projects '!$B$1:$B$3151,A24,'Ongoing Projects '!$O$1:$O$3151)</f>
        <v>1.6</v>
      </c>
      <c r="E24" s="12">
        <f t="shared" ca="1" si="1"/>
        <v>7.511469074342888E-4</v>
      </c>
      <c r="F24" s="62"/>
    </row>
    <row r="25" spans="1:6" x14ac:dyDescent="0.25">
      <c r="A25" s="5" t="s">
        <v>68</v>
      </c>
      <c r="B25" s="7">
        <f>COUNTIF('Ongoing Projects '!$B$1:$B$3151,Analysis!A25)</f>
        <v>1</v>
      </c>
      <c r="C25" s="14">
        <f t="shared" si="0"/>
        <v>4.6296296296296294E-3</v>
      </c>
      <c r="D25" s="11">
        <f>SUMIF('Ongoing Projects '!$B$1:$B$3151,A25,'Ongoing Projects '!$O$1:$O$3151)</f>
        <v>0</v>
      </c>
      <c r="E25" s="12">
        <f t="shared" ca="1" si="1"/>
        <v>0</v>
      </c>
      <c r="F25" s="62"/>
    </row>
    <row r="26" spans="1:6" x14ac:dyDescent="0.25">
      <c r="A26" s="5" t="s">
        <v>69</v>
      </c>
      <c r="B26" s="7">
        <f>COUNTIF('Ongoing Projects '!$B$1:$B$3151,Analysis!A26)</f>
        <v>13</v>
      </c>
      <c r="C26" s="14">
        <f t="shared" si="0"/>
        <v>6.0185185185185182E-2</v>
      </c>
      <c r="D26" s="11">
        <f>SUMIF('Ongoing Projects '!$B$1:$B$3151,A26,'Ongoing Projects '!$O$1:$O$3151)</f>
        <v>16.303000000000001</v>
      </c>
      <c r="E26" s="12">
        <f t="shared" ca="1" si="1"/>
        <v>7.6537175199382556E-3</v>
      </c>
      <c r="F26" s="62"/>
    </row>
    <row r="27" spans="1:6" x14ac:dyDescent="0.25">
      <c r="A27" s="5" t="s">
        <v>70</v>
      </c>
      <c r="B27" s="7">
        <f>COUNTIF('Ongoing Projects '!$B$1:$B$3151,Analysis!A27)</f>
        <v>14</v>
      </c>
      <c r="C27" s="14">
        <f t="shared" si="0"/>
        <v>6.4814814814814811E-2</v>
      </c>
      <c r="D27" s="11">
        <f>SUMIF('Ongoing Projects '!$B$1:$B$3151,A27,'Ongoing Projects '!$O$1:$O$3151)</f>
        <v>7.75</v>
      </c>
      <c r="E27" s="12">
        <f t="shared" ca="1" si="1"/>
        <v>3.6383678328848362E-3</v>
      </c>
      <c r="F27" s="62"/>
    </row>
    <row r="28" spans="1:6" x14ac:dyDescent="0.25">
      <c r="A28" s="5" t="s">
        <v>71</v>
      </c>
      <c r="B28" s="7">
        <f>COUNTIF('Ongoing Projects '!$B$1:$B$3151,Analysis!A28)</f>
        <v>1</v>
      </c>
      <c r="C28" s="14">
        <f t="shared" si="0"/>
        <v>4.6296296296296294E-3</v>
      </c>
      <c r="D28" s="11">
        <f>SUMIF('Ongoing Projects '!$B$1:$B$3151,A28,'Ongoing Projects '!$O$1:$O$3151)</f>
        <v>0.03</v>
      </c>
      <c r="E28" s="12">
        <f t="shared" ca="1" si="1"/>
        <v>1.4084004514392913E-5</v>
      </c>
      <c r="F28" s="62"/>
    </row>
    <row r="29" spans="1:6" x14ac:dyDescent="0.25">
      <c r="A29" s="5" t="s">
        <v>72</v>
      </c>
      <c r="B29" s="7">
        <f>COUNTIF('Ongoing Projects '!$B$1:$B$3151,Analysis!A29)</f>
        <v>2</v>
      </c>
      <c r="C29" s="14">
        <f t="shared" si="0"/>
        <v>9.2592592592592587E-3</v>
      </c>
      <c r="D29" s="11">
        <f>SUMIF('Ongoing Projects '!$B$1:$B$3151,A29,'Ongoing Projects '!$O$1:$O$3151)</f>
        <v>0</v>
      </c>
      <c r="E29" s="12">
        <f t="shared" ca="1" si="1"/>
        <v>0</v>
      </c>
      <c r="F29" s="62"/>
    </row>
    <row r="30" spans="1:6" x14ac:dyDescent="0.25">
      <c r="A30" s="5" t="s">
        <v>73</v>
      </c>
      <c r="B30" s="7">
        <f>COUNTIF('Ongoing Projects '!$B$1:$B$3151,Analysis!A30)</f>
        <v>2</v>
      </c>
      <c r="C30" s="14">
        <f t="shared" si="0"/>
        <v>9.2592592592592587E-3</v>
      </c>
      <c r="D30" s="11">
        <f>SUMIF('Ongoing Projects '!$B$1:$B$3151,A30,'Ongoing Projects '!$O$1:$O$3151)</f>
        <v>0.13</v>
      </c>
      <c r="E30" s="12">
        <f t="shared" ca="1" si="1"/>
        <v>6.1030686229035961E-5</v>
      </c>
      <c r="F30" s="62"/>
    </row>
    <row r="31" spans="1:6" x14ac:dyDescent="0.25">
      <c r="A31" s="5" t="s">
        <v>74</v>
      </c>
      <c r="B31" s="7">
        <f>COUNTIF('Ongoing Projects '!$B$1:$B$3151,Analysis!A31)</f>
        <v>11</v>
      </c>
      <c r="C31" s="14">
        <f t="shared" si="0"/>
        <v>5.0925925925925923E-2</v>
      </c>
      <c r="D31" s="11">
        <f>SUMIF('Ongoing Projects '!$B$1:$B$3151,A31,'Ongoing Projects '!$O$1:$O$3151)</f>
        <v>2.78</v>
      </c>
      <c r="E31" s="12">
        <f t="shared" ca="1" si="1"/>
        <v>1.3051177516670766E-3</v>
      </c>
      <c r="F31" s="62"/>
    </row>
    <row r="32" spans="1:6" x14ac:dyDescent="0.25">
      <c r="A32" s="5" t="s">
        <v>75</v>
      </c>
      <c r="B32" s="7">
        <f>COUNTIF('Ongoing Projects '!$B$1:$B$3151,Analysis!A32)</f>
        <v>16</v>
      </c>
      <c r="C32" s="14">
        <f t="shared" si="0"/>
        <v>7.407407407407407E-2</v>
      </c>
      <c r="D32" s="11">
        <f>SUMIF('Ongoing Projects '!$B$1:$B$3151,A32,'Ongoing Projects '!$O$1:$O$3151)</f>
        <v>87.77</v>
      </c>
      <c r="E32" s="12">
        <f t="shared" ca="1" si="1"/>
        <v>4.1205102540942201E-2</v>
      </c>
      <c r="F32" s="62"/>
    </row>
    <row r="33" spans="1:6" x14ac:dyDescent="0.25">
      <c r="A33" s="5" t="s">
        <v>76</v>
      </c>
      <c r="B33" s="7">
        <f>COUNTIF('Ongoing Projects '!$B$1:$B$3151,Analysis!A33)</f>
        <v>9</v>
      </c>
      <c r="C33" s="14">
        <f t="shared" si="0"/>
        <v>4.1666666666666664E-2</v>
      </c>
      <c r="D33" s="11">
        <f>SUMIF('Ongoing Projects '!$B$1:$B$3151,A33,'Ongoing Projects '!$O$1:$O$3151)</f>
        <v>215.60000000000002</v>
      </c>
      <c r="E33" s="12">
        <f t="shared" ca="1" si="1"/>
        <v>0.10121704577677042</v>
      </c>
      <c r="F33" s="62"/>
    </row>
    <row r="34" spans="1:6" x14ac:dyDescent="0.25">
      <c r="A34" s="104" t="s">
        <v>505</v>
      </c>
      <c r="B34" s="107">
        <f>SUM(B4:B33)</f>
        <v>216</v>
      </c>
      <c r="C34" s="113">
        <f t="shared" si="0"/>
        <v>1</v>
      </c>
      <c r="D34" s="114">
        <f ca="1">SUM(D4:D33)</f>
        <v>2130.076</v>
      </c>
      <c r="E34" s="113">
        <f t="shared" ca="1" si="1"/>
        <v>1</v>
      </c>
      <c r="F34" s="63"/>
    </row>
    <row r="36" spans="1:6" ht="15.75" thickBot="1" x14ac:dyDescent="0.3">
      <c r="A36" s="202" t="s">
        <v>513</v>
      </c>
      <c r="B36" s="203"/>
      <c r="C36" s="203"/>
      <c r="D36" s="203"/>
      <c r="E36" s="203"/>
      <c r="F36" s="64"/>
    </row>
    <row r="37" spans="1:6" ht="6.75" customHeight="1" x14ac:dyDescent="0.25"/>
    <row r="38" spans="1:6" ht="30" x14ac:dyDescent="0.25">
      <c r="A38" s="8" t="s">
        <v>510</v>
      </c>
      <c r="B38" s="8" t="s">
        <v>506</v>
      </c>
      <c r="C38" s="8" t="s">
        <v>507</v>
      </c>
      <c r="D38" s="10" t="s">
        <v>979</v>
      </c>
      <c r="E38" s="8" t="s">
        <v>508</v>
      </c>
      <c r="F38" s="89"/>
    </row>
    <row r="39" spans="1:6" x14ac:dyDescent="0.25">
      <c r="A39" s="5" t="s">
        <v>17</v>
      </c>
      <c r="B39" s="7">
        <f>COUNTIF('Ongoing Projects '!$E$1:$E$3151,Analysis!A39)</f>
        <v>7</v>
      </c>
      <c r="C39" s="14">
        <f>B39/$B$78</f>
        <v>3.3816425120772944E-2</v>
      </c>
      <c r="D39" s="11">
        <f>SUMIF('Ongoing Projects '!$E$1:$E$3151,A39,'Ongoing Projects '!$O$1:$O$3151)</f>
        <v>44.01</v>
      </c>
      <c r="E39" s="14">
        <f>D39/$D$78</f>
        <v>2.1475562946675606E-2</v>
      </c>
      <c r="F39" s="65"/>
    </row>
    <row r="40" spans="1:6" x14ac:dyDescent="0.25">
      <c r="A40" s="5" t="s">
        <v>79</v>
      </c>
      <c r="B40" s="7">
        <f>COUNTIF('Ongoing Projects '!$E$1:$E$3151,Analysis!A40)</f>
        <v>1</v>
      </c>
      <c r="C40" s="14">
        <f t="shared" ref="C40:C78" si="3">B40/$B$78</f>
        <v>4.830917874396135E-3</v>
      </c>
      <c r="D40" s="11">
        <f>SUMIF('Ongoing Projects '!$E$1:$E$3151,A40,'Ongoing Projects '!$O$1:$O$3151)</f>
        <v>0.09</v>
      </c>
      <c r="E40" s="14">
        <f t="shared" ref="E40:E78" si="4">D40/$D$78</f>
        <v>4.3917306639418413E-5</v>
      </c>
      <c r="F40" s="65"/>
    </row>
    <row r="41" spans="1:6" x14ac:dyDescent="0.25">
      <c r="A41" s="13" t="s">
        <v>20</v>
      </c>
      <c r="B41" s="7">
        <f>COUNTIF('Ongoing Projects '!$E$1:$E$3151,Analysis!A41)</f>
        <v>3</v>
      </c>
      <c r="C41" s="14">
        <f t="shared" si="3"/>
        <v>1.4492753623188406E-2</v>
      </c>
      <c r="D41" s="11">
        <f>SUMIF('Ongoing Projects '!$E$1:$E$3151,A41,'Ongoing Projects '!$O$1:$O$3151)</f>
        <v>66.61</v>
      </c>
      <c r="E41" s="14">
        <f t="shared" si="4"/>
        <v>3.2503686613907339E-2</v>
      </c>
      <c r="F41" s="65"/>
    </row>
    <row r="42" spans="1:6" x14ac:dyDescent="0.25">
      <c r="A42" s="13" t="s">
        <v>80</v>
      </c>
      <c r="B42" s="7">
        <f>COUNTIF('Ongoing Projects '!$E$1:$E$3151,Analysis!A42)</f>
        <v>8</v>
      </c>
      <c r="C42" s="14">
        <f t="shared" si="3"/>
        <v>3.864734299516908E-2</v>
      </c>
      <c r="D42" s="11">
        <f>SUMIF('Ongoing Projects '!$E$1:$E$3151,A42,'Ongoing Projects '!$O$1:$O$3151)</f>
        <v>2.12</v>
      </c>
      <c r="E42" s="14">
        <f t="shared" si="4"/>
        <v>1.0344965563951895E-3</v>
      </c>
      <c r="F42" s="65"/>
    </row>
    <row r="43" spans="1:6" x14ac:dyDescent="0.25">
      <c r="A43" s="13" t="s">
        <v>81</v>
      </c>
      <c r="B43" s="7">
        <f>COUNTIF('Ongoing Projects '!$E$1:$E$3151,Analysis!A43)</f>
        <v>13</v>
      </c>
      <c r="C43" s="14">
        <f t="shared" si="3"/>
        <v>6.280193236714976E-2</v>
      </c>
      <c r="D43" s="11">
        <f>SUMIF('Ongoing Projects '!$E$1:$E$3151,A43,'Ongoing Projects '!$O$1:$O$3151)</f>
        <v>34.553000000000004</v>
      </c>
      <c r="E43" s="14">
        <f t="shared" si="4"/>
        <v>1.6860829959020274E-2</v>
      </c>
      <c r="F43" s="65"/>
    </row>
    <row r="44" spans="1:6" x14ac:dyDescent="0.25">
      <c r="A44" s="13" t="s">
        <v>82</v>
      </c>
      <c r="B44" s="7">
        <f>COUNTIF('Ongoing Projects '!$E$1:$E$3151,Analysis!A44)</f>
        <v>0</v>
      </c>
      <c r="C44" s="14">
        <f t="shared" si="3"/>
        <v>0</v>
      </c>
      <c r="D44" s="11">
        <f>SUMIF('Ongoing Projects '!$E$1:$E$3151,A44,'Ongoing Projects '!$O$1:$O$3151)</f>
        <v>0</v>
      </c>
      <c r="E44" s="14">
        <f t="shared" si="4"/>
        <v>0</v>
      </c>
      <c r="F44" s="65"/>
    </row>
    <row r="45" spans="1:6" x14ac:dyDescent="0.25">
      <c r="A45" s="13" t="s">
        <v>83</v>
      </c>
      <c r="B45" s="7">
        <f>COUNTIF('Ongoing Projects '!$E$1:$E$3151,Analysis!A45)</f>
        <v>1</v>
      </c>
      <c r="C45" s="14">
        <f t="shared" si="3"/>
        <v>4.830917874396135E-3</v>
      </c>
      <c r="D45" s="11">
        <f>SUMIF('Ongoing Projects '!$E$1:$E$3151,A45,'Ongoing Projects '!$O$1:$O$3151)</f>
        <v>0.35</v>
      </c>
      <c r="E45" s="14">
        <f t="shared" si="4"/>
        <v>1.7078952581996051E-4</v>
      </c>
      <c r="F45" s="65"/>
    </row>
    <row r="46" spans="1:6" x14ac:dyDescent="0.25">
      <c r="A46" s="13" t="s">
        <v>84</v>
      </c>
      <c r="B46" s="7">
        <f>COUNTIF('Ongoing Projects '!$E$1:$E$3151,Analysis!A46)</f>
        <v>5</v>
      </c>
      <c r="C46" s="14">
        <f t="shared" si="3"/>
        <v>2.4154589371980676E-2</v>
      </c>
      <c r="D46" s="11">
        <f>SUMIF('Ongoing Projects '!$E$1:$E$3151,A46,'Ongoing Projects '!$O$1:$O$3151)</f>
        <v>30.14</v>
      </c>
      <c r="E46" s="14">
        <f t="shared" si="4"/>
        <v>1.4707418023467457E-2</v>
      </c>
      <c r="F46" s="65"/>
    </row>
    <row r="47" spans="1:6" x14ac:dyDescent="0.25">
      <c r="A47" s="13" t="s">
        <v>85</v>
      </c>
      <c r="B47" s="7">
        <f>COUNTIF('Ongoing Projects '!$E$1:$E$3151,Analysis!A47)</f>
        <v>0</v>
      </c>
      <c r="C47" s="14">
        <f t="shared" si="3"/>
        <v>0</v>
      </c>
      <c r="D47" s="11">
        <f>SUMIF('Ongoing Projects '!$E$1:$E$3151,A47,'Ongoing Projects '!$O$1:$O$3151)</f>
        <v>0</v>
      </c>
      <c r="E47" s="14">
        <f t="shared" si="4"/>
        <v>0</v>
      </c>
      <c r="F47" s="65"/>
    </row>
    <row r="48" spans="1:6" x14ac:dyDescent="0.25">
      <c r="A48" s="13" t="s">
        <v>86</v>
      </c>
      <c r="B48" s="7">
        <f>COUNTIF('Ongoing Projects '!$E$1:$E$3151,Analysis!A48)</f>
        <v>0</v>
      </c>
      <c r="C48" s="14">
        <f t="shared" si="3"/>
        <v>0</v>
      </c>
      <c r="D48" s="11">
        <f>SUMIF('Ongoing Projects '!$E$1:$E$3151,A48,'Ongoing Projects '!$O$1:$O$3151)</f>
        <v>0</v>
      </c>
      <c r="E48" s="14">
        <f t="shared" si="4"/>
        <v>0</v>
      </c>
      <c r="F48" s="65"/>
    </row>
    <row r="49" spans="1:6" x14ac:dyDescent="0.25">
      <c r="A49" s="13" t="s">
        <v>87</v>
      </c>
      <c r="B49" s="7">
        <f>COUNTIF('Ongoing Projects '!$E$1:$E$3151,Analysis!A49)</f>
        <v>1</v>
      </c>
      <c r="C49" s="14">
        <f t="shared" si="3"/>
        <v>4.830917874396135E-3</v>
      </c>
      <c r="D49" s="11">
        <f>SUMIF('Ongoing Projects '!$E$1:$E$3151,A49,'Ongoing Projects '!$O$1:$O$3151)</f>
        <v>2</v>
      </c>
      <c r="E49" s="14">
        <f t="shared" si="4"/>
        <v>9.7594014754263144E-4</v>
      </c>
      <c r="F49" s="65"/>
    </row>
    <row r="50" spans="1:6" x14ac:dyDescent="0.25">
      <c r="A50" s="13" t="s">
        <v>88</v>
      </c>
      <c r="B50" s="7">
        <f>COUNTIF('Ongoing Projects '!$E$1:$E$3151,Analysis!A50)</f>
        <v>6</v>
      </c>
      <c r="C50" s="14">
        <f t="shared" si="3"/>
        <v>2.8985507246376812E-2</v>
      </c>
      <c r="D50" s="11">
        <f>SUMIF('Ongoing Projects '!$E$1:$E$3151,A50,'Ongoing Projects '!$O$1:$O$3151)</f>
        <v>22.169999999999998</v>
      </c>
      <c r="E50" s="14">
        <f t="shared" si="4"/>
        <v>1.0818296535510068E-2</v>
      </c>
      <c r="F50" s="65"/>
    </row>
    <row r="51" spans="1:6" x14ac:dyDescent="0.25">
      <c r="A51" s="13" t="s">
        <v>89</v>
      </c>
      <c r="B51" s="7">
        <f>COUNTIF('Ongoing Projects '!$E$1:$E$3151,Analysis!A51)</f>
        <v>9</v>
      </c>
      <c r="C51" s="14">
        <f t="shared" si="3"/>
        <v>4.3478260869565216E-2</v>
      </c>
      <c r="D51" s="11">
        <f>SUMIF('Ongoing Projects '!$E$1:$E$3151,A51,'Ongoing Projects '!$O$1:$O$3151)</f>
        <v>20.279999999999998</v>
      </c>
      <c r="E51" s="14">
        <f t="shared" si="4"/>
        <v>9.8960330960822813E-3</v>
      </c>
      <c r="F51" s="65"/>
    </row>
    <row r="52" spans="1:6" x14ac:dyDescent="0.25">
      <c r="A52" s="13" t="s">
        <v>90</v>
      </c>
      <c r="B52" s="7">
        <f>COUNTIF('Ongoing Projects '!$E$1:$E$3151,Analysis!A52)</f>
        <v>8</v>
      </c>
      <c r="C52" s="14">
        <f t="shared" si="3"/>
        <v>3.864734299516908E-2</v>
      </c>
      <c r="D52" s="11">
        <f>SUMIF('Ongoing Projects '!$E$1:$E$3151,A52,'Ongoing Projects '!$O$1:$O$3151)</f>
        <v>34.260000000000005</v>
      </c>
      <c r="E52" s="14">
        <f t="shared" si="4"/>
        <v>1.6717854727405279E-2</v>
      </c>
      <c r="F52" s="65"/>
    </row>
    <row r="53" spans="1:6" x14ac:dyDescent="0.25">
      <c r="A53" s="13" t="s">
        <v>91</v>
      </c>
      <c r="B53" s="7">
        <f>COUNTIF('Ongoing Projects '!$E$1:$E$3151,Analysis!A53)</f>
        <v>27</v>
      </c>
      <c r="C53" s="14">
        <f t="shared" si="3"/>
        <v>0.13043478260869565</v>
      </c>
      <c r="D53" s="11">
        <f>SUMIF('Ongoing Projects '!$E$1:$E$3151,A53,'Ongoing Projects '!$O$1:$O$3151)</f>
        <v>48.132999999999996</v>
      </c>
      <c r="E53" s="14">
        <f t="shared" si="4"/>
        <v>2.348746356083474E-2</v>
      </c>
      <c r="F53" s="65"/>
    </row>
    <row r="54" spans="1:6" x14ac:dyDescent="0.25">
      <c r="A54" s="13" t="s">
        <v>92</v>
      </c>
      <c r="B54" s="7">
        <f>COUNTIF('Ongoing Projects '!$E$1:$E$3151,Analysis!A54)</f>
        <v>4</v>
      </c>
      <c r="C54" s="14">
        <f t="shared" si="3"/>
        <v>1.932367149758454E-2</v>
      </c>
      <c r="D54" s="11">
        <f>SUMIF('Ongoing Projects '!$E$1:$E$3151,A54,'Ongoing Projects '!$O$1:$O$3151)</f>
        <v>30.23</v>
      </c>
      <c r="E54" s="14">
        <f t="shared" si="4"/>
        <v>1.4751335330106875E-2</v>
      </c>
      <c r="F54" s="65"/>
    </row>
    <row r="55" spans="1:6" x14ac:dyDescent="0.25">
      <c r="A55" s="13" t="s">
        <v>93</v>
      </c>
      <c r="B55" s="7">
        <f>COUNTIF('Ongoing Projects '!$E$1:$E$3151,Analysis!A55)</f>
        <v>21</v>
      </c>
      <c r="C55" s="14">
        <f t="shared" si="3"/>
        <v>0.10144927536231885</v>
      </c>
      <c r="D55" s="11">
        <f>SUMIF('Ongoing Projects '!$E$1:$E$3151,A55,'Ongoing Projects '!$O$1:$O$3151)</f>
        <v>301.52</v>
      </c>
      <c r="E55" s="14">
        <f t="shared" si="4"/>
        <v>0.14713273664352711</v>
      </c>
      <c r="F55" s="65"/>
    </row>
    <row r="56" spans="1:6" x14ac:dyDescent="0.25">
      <c r="A56" s="13" t="s">
        <v>24</v>
      </c>
      <c r="B56" s="7">
        <f>COUNTIF('Ongoing Projects '!$E$1:$E$3151,Analysis!A56)</f>
        <v>10</v>
      </c>
      <c r="C56" s="14">
        <f t="shared" si="3"/>
        <v>4.8309178743961352E-2</v>
      </c>
      <c r="D56" s="11">
        <f>SUMIF('Ongoing Projects '!$E$1:$E$3151,A56,'Ongoing Projects '!$O$1:$O$3151)</f>
        <v>67.77</v>
      </c>
      <c r="E56" s="14">
        <f t="shared" si="4"/>
        <v>3.3069731899482063E-2</v>
      </c>
      <c r="F56" s="65"/>
    </row>
    <row r="57" spans="1:6" x14ac:dyDescent="0.25">
      <c r="A57" s="13" t="s">
        <v>33</v>
      </c>
      <c r="B57" s="7">
        <f>COUNTIF('Ongoing Projects '!$E$1:$E$3151,Analysis!A57)</f>
        <v>18</v>
      </c>
      <c r="C57" s="14">
        <f t="shared" si="3"/>
        <v>8.6956521739130432E-2</v>
      </c>
      <c r="D57" s="11">
        <f>SUMIF('Ongoing Projects '!$E$1:$E$3151,A57,'Ongoing Projects '!$O$1:$O$3151)</f>
        <v>93.800000000000011</v>
      </c>
      <c r="E57" s="14">
        <f t="shared" si="4"/>
        <v>4.5771592919749422E-2</v>
      </c>
      <c r="F57" s="65"/>
    </row>
    <row r="58" spans="1:6" x14ac:dyDescent="0.25">
      <c r="A58" s="13" t="s">
        <v>94</v>
      </c>
      <c r="B58" s="7">
        <f>COUNTIF('Ongoing Projects '!$E$1:$E$3151,Analysis!A58)</f>
        <v>0</v>
      </c>
      <c r="C58" s="14">
        <f t="shared" si="3"/>
        <v>0</v>
      </c>
      <c r="D58" s="11">
        <f>SUMIF('Ongoing Projects '!$E$1:$E$3151,A58,'Ongoing Projects '!$O$1:$O$3151)</f>
        <v>0</v>
      </c>
      <c r="E58" s="14">
        <f t="shared" si="4"/>
        <v>0</v>
      </c>
      <c r="F58" s="65"/>
    </row>
    <row r="59" spans="1:6" x14ac:dyDescent="0.25">
      <c r="A59" s="13" t="s">
        <v>95</v>
      </c>
      <c r="B59" s="7">
        <f>COUNTIF('Ongoing Projects '!$E$1:$E$3151,Analysis!A59)</f>
        <v>3</v>
      </c>
      <c r="C59" s="14">
        <f t="shared" si="3"/>
        <v>1.4492753623188406E-2</v>
      </c>
      <c r="D59" s="11">
        <f>SUMIF('Ongoing Projects '!$E$1:$E$3151,A59,'Ongoing Projects '!$O$1:$O$3151)</f>
        <v>21.200000000000003</v>
      </c>
      <c r="E59" s="14">
        <f t="shared" si="4"/>
        <v>1.0344965563951895E-2</v>
      </c>
      <c r="F59" s="65"/>
    </row>
    <row r="60" spans="1:6" x14ac:dyDescent="0.25">
      <c r="A60" s="13" t="s">
        <v>96</v>
      </c>
      <c r="B60" s="7">
        <f>COUNTIF('Ongoing Projects '!$E$1:$E$3151,Analysis!A60)</f>
        <v>2</v>
      </c>
      <c r="C60" s="14">
        <f t="shared" si="3"/>
        <v>9.6618357487922701E-3</v>
      </c>
      <c r="D60" s="11">
        <f>SUMIF('Ongoing Projects '!$E$1:$E$3151,A60,'Ongoing Projects '!$O$1:$O$3151)</f>
        <v>0.13</v>
      </c>
      <c r="E60" s="14">
        <f t="shared" si="4"/>
        <v>6.3436109590271042E-5</v>
      </c>
      <c r="F60" s="65"/>
    </row>
    <row r="61" spans="1:6" x14ac:dyDescent="0.25">
      <c r="A61" s="13" t="s">
        <v>97</v>
      </c>
      <c r="B61" s="7">
        <f>COUNTIF('Ongoing Projects '!$E$1:$E$3151,Analysis!A61)</f>
        <v>6</v>
      </c>
      <c r="C61" s="14">
        <f t="shared" si="3"/>
        <v>2.8985507246376812E-2</v>
      </c>
      <c r="D61" s="11">
        <f>SUMIF('Ongoing Projects '!$E$1:$E$3151,A61,'Ongoing Projects '!$O$1:$O$3151)</f>
        <v>101.75</v>
      </c>
      <c r="E61" s="14">
        <f t="shared" si="4"/>
        <v>4.965095500623138E-2</v>
      </c>
      <c r="F61" s="65"/>
    </row>
    <row r="62" spans="1:6" x14ac:dyDescent="0.25">
      <c r="A62" s="13" t="s">
        <v>28</v>
      </c>
      <c r="B62" s="7">
        <f>COUNTIF('Ongoing Projects '!$E$1:$E$3151,Analysis!A62)</f>
        <v>2</v>
      </c>
      <c r="C62" s="14">
        <f t="shared" si="3"/>
        <v>9.6618357487922701E-3</v>
      </c>
      <c r="D62" s="11">
        <f>SUMIF('Ongoing Projects '!$E$1:$E$3151,A62,'Ongoing Projects '!$O$1:$O$3151)</f>
        <v>22.6</v>
      </c>
      <c r="E62" s="14">
        <f t="shared" si="4"/>
        <v>1.1028123667231736E-2</v>
      </c>
      <c r="F62" s="65"/>
    </row>
    <row r="63" spans="1:6" x14ac:dyDescent="0.25">
      <c r="A63" s="13" t="s">
        <v>98</v>
      </c>
      <c r="B63" s="7">
        <f>COUNTIF('Ongoing Projects '!$E$1:$E$3151,Analysis!A63)</f>
        <v>3</v>
      </c>
      <c r="C63" s="14">
        <f t="shared" si="3"/>
        <v>1.4492753623188406E-2</v>
      </c>
      <c r="D63" s="11">
        <f>SUMIF('Ongoing Projects '!$E$1:$E$3151,A63,'Ongoing Projects '!$O$1:$O$3151)</f>
        <v>65.239999999999995</v>
      </c>
      <c r="E63" s="14">
        <f t="shared" si="4"/>
        <v>3.1835167612840637E-2</v>
      </c>
      <c r="F63" s="65"/>
    </row>
    <row r="64" spans="1:6" x14ac:dyDescent="0.25">
      <c r="A64" s="13" t="s">
        <v>37</v>
      </c>
      <c r="B64" s="7">
        <f>COUNTIF('Ongoing Projects '!$E$1:$E$3151,Analysis!A64)</f>
        <v>12</v>
      </c>
      <c r="C64" s="14">
        <f t="shared" si="3"/>
        <v>5.7971014492753624E-2</v>
      </c>
      <c r="D64" s="11">
        <f>SUMIF('Ongoing Projects '!$E$1:$E$3151,A64,'Ongoing Projects '!$O$1:$O$3151)</f>
        <v>121.31000000000002</v>
      </c>
      <c r="E64" s="14">
        <f t="shared" si="4"/>
        <v>5.9195649649198323E-2</v>
      </c>
      <c r="F64" s="65"/>
    </row>
    <row r="65" spans="1:6" x14ac:dyDescent="0.25">
      <c r="A65" s="13" t="s">
        <v>99</v>
      </c>
      <c r="B65" s="7">
        <f>COUNTIF('Ongoing Projects '!$E$1:$E$3151,Analysis!A65)</f>
        <v>0</v>
      </c>
      <c r="C65" s="14">
        <f t="shared" si="3"/>
        <v>0</v>
      </c>
      <c r="D65" s="11">
        <f>SUMIF('Ongoing Projects '!$E$1:$E$3151,A65,'Ongoing Projects '!$O$1:$O$3151)</f>
        <v>0</v>
      </c>
      <c r="E65" s="14">
        <f t="shared" si="4"/>
        <v>0</v>
      </c>
      <c r="F65" s="65"/>
    </row>
    <row r="66" spans="1:6" x14ac:dyDescent="0.25">
      <c r="A66" s="13" t="s">
        <v>100</v>
      </c>
      <c r="B66" s="7">
        <f>COUNTIF('Ongoing Projects '!$E$1:$E$3151,Analysis!A66)</f>
        <v>1</v>
      </c>
      <c r="C66" s="14">
        <f t="shared" si="3"/>
        <v>4.830917874396135E-3</v>
      </c>
      <c r="D66" s="11">
        <f>SUMIF('Ongoing Projects '!$E$1:$E$3151,A66,'Ongoing Projects '!$O$1:$O$3151)</f>
        <v>3</v>
      </c>
      <c r="E66" s="14">
        <f t="shared" si="4"/>
        <v>1.4639102213139473E-3</v>
      </c>
      <c r="F66" s="65"/>
    </row>
    <row r="67" spans="1:6" x14ac:dyDescent="0.25">
      <c r="A67" s="13" t="s">
        <v>101</v>
      </c>
      <c r="B67" s="7">
        <f>COUNTIF('Ongoing Projects '!$E$1:$E$3151,Analysis!A67)</f>
        <v>1</v>
      </c>
      <c r="C67" s="14">
        <f t="shared" si="3"/>
        <v>4.830917874396135E-3</v>
      </c>
      <c r="D67" s="11">
        <f>SUMIF('Ongoing Projects '!$E$1:$E$3151,A67,'Ongoing Projects '!$O$1:$O$3151)</f>
        <v>20</v>
      </c>
      <c r="E67" s="14">
        <f t="shared" si="4"/>
        <v>9.7594014754263155E-3</v>
      </c>
      <c r="F67" s="65"/>
    </row>
    <row r="68" spans="1:6" x14ac:dyDescent="0.25">
      <c r="A68" s="13" t="s">
        <v>102</v>
      </c>
      <c r="B68" s="7">
        <f>COUNTIF('Ongoing Projects '!$E$1:$E$3151,Analysis!A68)</f>
        <v>1</v>
      </c>
      <c r="C68" s="14">
        <f t="shared" si="3"/>
        <v>4.830917874396135E-3</v>
      </c>
      <c r="D68" s="11">
        <f>SUMIF('Ongoing Projects '!$E$1:$E$3151,A68,'Ongoing Projects '!$O$1:$O$3151)</f>
        <v>0.44</v>
      </c>
      <c r="E68" s="14">
        <f t="shared" si="4"/>
        <v>2.1470683245937894E-4</v>
      </c>
      <c r="F68" s="65"/>
    </row>
    <row r="69" spans="1:6" x14ac:dyDescent="0.25">
      <c r="A69" s="13" t="s">
        <v>103</v>
      </c>
      <c r="B69" s="7">
        <f>COUNTIF('Ongoing Projects '!$E$1:$E$3151,Analysis!A69)</f>
        <v>2</v>
      </c>
      <c r="C69" s="14">
        <f t="shared" si="3"/>
        <v>9.6618357487922701E-3</v>
      </c>
      <c r="D69" s="11">
        <f>SUMIF('Ongoing Projects '!$E$1:$E$3151,A69,'Ongoing Projects '!$O$1:$O$3151)</f>
        <v>2.7</v>
      </c>
      <c r="E69" s="14">
        <f t="shared" si="4"/>
        <v>1.3175191991825527E-3</v>
      </c>
      <c r="F69" s="65"/>
    </row>
    <row r="70" spans="1:6" x14ac:dyDescent="0.25">
      <c r="A70" s="13" t="s">
        <v>104</v>
      </c>
      <c r="B70" s="7">
        <f>COUNTIF('Ongoing Projects '!$E$1:$E$3151,Analysis!A70)</f>
        <v>13</v>
      </c>
      <c r="C70" s="14">
        <f t="shared" si="3"/>
        <v>6.280193236714976E-2</v>
      </c>
      <c r="D70" s="11">
        <f>SUMIF('Ongoing Projects '!$E$1:$E$3151,A70,'Ongoing Projects '!$O$1:$O$3151)</f>
        <v>128.61000000000001</v>
      </c>
      <c r="E70" s="14">
        <f t="shared" si="4"/>
        <v>6.275783118772893E-2</v>
      </c>
      <c r="F70" s="65"/>
    </row>
    <row r="71" spans="1:6" x14ac:dyDescent="0.25">
      <c r="A71" s="13" t="s">
        <v>105</v>
      </c>
      <c r="B71" s="7">
        <f>COUNTIF('Ongoing Projects '!$E$1:$E$3151,Analysis!A71)</f>
        <v>2</v>
      </c>
      <c r="C71" s="14">
        <f t="shared" si="3"/>
        <v>9.6618357487922701E-3</v>
      </c>
      <c r="D71" s="11">
        <f>SUMIF('Ongoing Projects '!$E$1:$E$3151,A71,'Ongoing Projects '!$O$1:$O$3151)</f>
        <v>0.2</v>
      </c>
      <c r="E71" s="14">
        <f t="shared" si="4"/>
        <v>9.7594014754263161E-5</v>
      </c>
      <c r="F71" s="65"/>
    </row>
    <row r="72" spans="1:6" x14ac:dyDescent="0.25">
      <c r="A72" s="13" t="s">
        <v>106</v>
      </c>
      <c r="B72" s="7">
        <f>COUNTIF('Ongoing Projects '!$E$1:$E$3151,Analysis!A72)</f>
        <v>0</v>
      </c>
      <c r="C72" s="14">
        <f t="shared" si="3"/>
        <v>0</v>
      </c>
      <c r="D72" s="11">
        <f>SUMIF('Ongoing Projects '!$E$1:$E$3151,A72,'Ongoing Projects '!$O$1:$O$3151)</f>
        <v>0</v>
      </c>
      <c r="E72" s="14">
        <f t="shared" si="4"/>
        <v>0</v>
      </c>
      <c r="F72" s="65"/>
    </row>
    <row r="73" spans="1:6" x14ac:dyDescent="0.25">
      <c r="A73" s="13" t="s">
        <v>107</v>
      </c>
      <c r="B73" s="7">
        <f>COUNTIF('Ongoing Projects '!$E$1:$E$3151,Analysis!A73)</f>
        <v>1</v>
      </c>
      <c r="C73" s="14">
        <f t="shared" si="3"/>
        <v>4.830917874396135E-3</v>
      </c>
      <c r="D73" s="11">
        <f>SUMIF('Ongoing Projects '!$E$1:$E$3151,A73,'Ongoing Projects '!$O$1:$O$3151)</f>
        <v>2.2999999999999998</v>
      </c>
      <c r="E73" s="14">
        <f t="shared" si="4"/>
        <v>1.1223311696740262E-3</v>
      </c>
      <c r="F73" s="65"/>
    </row>
    <row r="74" spans="1:6" x14ac:dyDescent="0.25">
      <c r="A74" s="13" t="s">
        <v>948</v>
      </c>
      <c r="B74" s="7">
        <f>COUNTIF('Ongoing Projects '!$E$1:$E$3151,Analysis!A74)</f>
        <v>1</v>
      </c>
      <c r="C74" s="14">
        <f t="shared" si="3"/>
        <v>4.830917874396135E-3</v>
      </c>
      <c r="D74" s="11">
        <f>SUMIF('Ongoing Projects '!$E$1:$E$3151,A74,'Ongoing Projects '!$O$1:$O$3151)</f>
        <v>0</v>
      </c>
      <c r="E74" s="14">
        <f t="shared" si="4"/>
        <v>0</v>
      </c>
      <c r="F74" s="65"/>
    </row>
    <row r="75" spans="1:6" x14ac:dyDescent="0.25">
      <c r="A75" s="13" t="s">
        <v>108</v>
      </c>
      <c r="B75" s="7">
        <f>COUNTIF('Ongoing Projects '!$E$1:$E$3151,Analysis!A75)</f>
        <v>2</v>
      </c>
      <c r="C75" s="14">
        <f t="shared" si="3"/>
        <v>9.6618357487922701E-3</v>
      </c>
      <c r="D75" s="11">
        <f>SUMIF('Ongoing Projects '!$E$1:$E$3151,A75,'Ongoing Projects '!$O$1:$O$3151)</f>
        <v>0.2</v>
      </c>
      <c r="E75" s="14">
        <f t="shared" si="4"/>
        <v>9.7594014754263161E-5</v>
      </c>
      <c r="F75" s="65"/>
    </row>
    <row r="76" spans="1:6" x14ac:dyDescent="0.25">
      <c r="A76" s="5" t="s">
        <v>109</v>
      </c>
      <c r="B76" s="7">
        <f>COUNTIF('Ongoing Projects '!$E$1:$E$3151,Analysis!A76)</f>
        <v>3</v>
      </c>
      <c r="C76" s="14">
        <f t="shared" si="3"/>
        <v>1.4492753623188406E-2</v>
      </c>
      <c r="D76" s="11">
        <f>SUMIF('Ongoing Projects '!$E$1:$E$3151,A76,'Ongoing Projects '!$O$1:$O$3151)</f>
        <v>626.44999999999993</v>
      </c>
      <c r="E76" s="14">
        <f t="shared" si="4"/>
        <v>0.30568885271404073</v>
      </c>
      <c r="F76" s="65"/>
    </row>
    <row r="77" spans="1:6" x14ac:dyDescent="0.25">
      <c r="A77" s="5" t="s">
        <v>110</v>
      </c>
      <c r="B77" s="7">
        <f>COUNTIF('Ongoing Projects '!$E$1:$E$3151,Analysis!A77)</f>
        <v>10</v>
      </c>
      <c r="C77" s="14">
        <f t="shared" si="3"/>
        <v>4.8309178743961352E-2</v>
      </c>
      <c r="D77" s="11">
        <f>SUMIF('Ongoing Projects '!$E$1:$E$3151,A77,'Ongoing Projects '!$O$1:$O$3151)</f>
        <v>135.13999999999999</v>
      </c>
      <c r="E77" s="14">
        <f t="shared" si="4"/>
        <v>6.5944275769455607E-2</v>
      </c>
      <c r="F77" s="65"/>
    </row>
    <row r="78" spans="1:6" x14ac:dyDescent="0.25">
      <c r="A78" s="6" t="s">
        <v>511</v>
      </c>
      <c r="B78" s="116">
        <f>SUM(B39:B77)</f>
        <v>207</v>
      </c>
      <c r="C78" s="15">
        <f t="shared" si="3"/>
        <v>1</v>
      </c>
      <c r="D78" s="11">
        <f>SUM(D39:D77)</f>
        <v>2049.306</v>
      </c>
      <c r="E78" s="9">
        <f t="shared" si="4"/>
        <v>1</v>
      </c>
      <c r="F78" s="66"/>
    </row>
    <row r="80" spans="1:6" ht="15.75" thickBot="1" x14ac:dyDescent="0.3">
      <c r="A80" s="202" t="s">
        <v>515</v>
      </c>
      <c r="B80" s="202"/>
      <c r="C80" s="202"/>
      <c r="D80" s="202"/>
      <c r="E80" s="202"/>
      <c r="F80" s="61"/>
    </row>
    <row r="81" spans="1:6" ht="6.75" customHeight="1" x14ac:dyDescent="0.25"/>
    <row r="82" spans="1:6" ht="30" x14ac:dyDescent="0.25">
      <c r="A82" s="107" t="s">
        <v>514</v>
      </c>
      <c r="B82" s="107" t="s">
        <v>506</v>
      </c>
      <c r="C82" s="107" t="s">
        <v>507</v>
      </c>
      <c r="D82" s="104" t="s">
        <v>976</v>
      </c>
      <c r="E82" s="107" t="s">
        <v>508</v>
      </c>
      <c r="F82" s="89"/>
    </row>
    <row r="83" spans="1:6" x14ac:dyDescent="0.25">
      <c r="A83" s="7" t="s">
        <v>111</v>
      </c>
      <c r="B83" s="7">
        <f>COUNTIF('Ongoing Projects '!$Q$1:$Q$3151,Analysis!A83)</f>
        <v>22</v>
      </c>
      <c r="C83" s="12">
        <f>B83/$B$86</f>
        <v>0.10377358490566038</v>
      </c>
      <c r="D83" s="11">
        <f>SUMIF('Ongoing Projects '!$Q$1:$Q$3151,A83,'Ongoing Projects '!$O$1:$O$3151)</f>
        <v>1551.4</v>
      </c>
      <c r="E83" s="14">
        <f>D83/$D$86</f>
        <v>0.72840947185852867</v>
      </c>
      <c r="F83" s="65"/>
    </row>
    <row r="84" spans="1:6" x14ac:dyDescent="0.25">
      <c r="A84" s="7" t="s">
        <v>112</v>
      </c>
      <c r="B84" s="7">
        <f>COUNTIF('Ongoing Projects '!$Q$1:$Q$3151,Analysis!A84)</f>
        <v>122</v>
      </c>
      <c r="C84" s="12">
        <f>B84/$B$86</f>
        <v>0.57547169811320753</v>
      </c>
      <c r="D84" s="11">
        <f>SUMIF('Ongoing Projects '!$Q$1:$Q$3151,A84,'Ongoing Projects '!$O$1:$O$3151)</f>
        <v>544.63300000000004</v>
      </c>
      <c r="E84" s="14">
        <f>D84/$D$86</f>
        <v>0.25571473242666365</v>
      </c>
      <c r="F84" s="65"/>
    </row>
    <row r="85" spans="1:6" x14ac:dyDescent="0.25">
      <c r="A85" s="7" t="s">
        <v>113</v>
      </c>
      <c r="B85" s="7">
        <f>COUNTIF('Ongoing Projects '!$Q$1:$Q$3151,Analysis!A85)</f>
        <v>68</v>
      </c>
      <c r="C85" s="12">
        <f>B85/$B$86</f>
        <v>0.32075471698113206</v>
      </c>
      <c r="D85" s="11">
        <f>SUMIF('Ongoing Projects '!$Q$1:$Q$3151,A85,'Ongoing Projects '!$O$1:$O$3151)</f>
        <v>33.812999999999995</v>
      </c>
      <c r="E85" s="14">
        <f>D85/$D$86</f>
        <v>1.5875795714807545E-2</v>
      </c>
      <c r="F85" s="65"/>
    </row>
    <row r="86" spans="1:6" x14ac:dyDescent="0.25">
      <c r="A86" s="107" t="s">
        <v>505</v>
      </c>
      <c r="B86" s="107">
        <f>SUM(B83:B85)</f>
        <v>212</v>
      </c>
      <c r="C86" s="115">
        <f>B86/$B$86</f>
        <v>1</v>
      </c>
      <c r="D86" s="109">
        <f>SUM(D83:D85)</f>
        <v>2129.8460000000005</v>
      </c>
      <c r="E86" s="115">
        <f>D86/$D$86</f>
        <v>1</v>
      </c>
      <c r="F86" s="66"/>
    </row>
    <row r="88" spans="1:6" ht="15.75" thickBot="1" x14ac:dyDescent="0.3">
      <c r="A88" s="202" t="s">
        <v>516</v>
      </c>
      <c r="B88" s="203"/>
      <c r="C88" s="203"/>
      <c r="D88" s="203"/>
      <c r="E88" s="203"/>
      <c r="F88" s="64"/>
    </row>
    <row r="89" spans="1:6" ht="18" customHeight="1" thickBot="1" x14ac:dyDescent="0.3"/>
    <row r="90" spans="1:6" x14ac:dyDescent="0.25">
      <c r="A90" s="97" t="s">
        <v>517</v>
      </c>
      <c r="B90" s="98" t="s">
        <v>506</v>
      </c>
      <c r="C90" s="99" t="s">
        <v>507</v>
      </c>
      <c r="D90" s="92"/>
      <c r="E90" s="89"/>
      <c r="F90" s="89"/>
    </row>
    <row r="91" spans="1:6" x14ac:dyDescent="0.25">
      <c r="A91" s="100" t="s">
        <v>77</v>
      </c>
      <c r="B91" s="7">
        <f>COUNTIF('Ongoing Projects '!$J$1:$J$3151,Analysis!A91)</f>
        <v>167</v>
      </c>
      <c r="C91" s="101">
        <f>B91/$B$94</f>
        <v>0.79523809523809519</v>
      </c>
      <c r="D91" s="93"/>
      <c r="E91" s="94"/>
      <c r="F91" s="65"/>
    </row>
    <row r="92" spans="1:6" x14ac:dyDescent="0.25">
      <c r="A92" s="100" t="s">
        <v>30</v>
      </c>
      <c r="B92" s="7">
        <f>COUNTIF('Ongoing Projects '!$J$1:$J$3151,Analysis!A92)</f>
        <v>26</v>
      </c>
      <c r="C92" s="101">
        <f>B92/$B$94</f>
        <v>0.12380952380952381</v>
      </c>
      <c r="D92" s="93"/>
      <c r="E92" s="94"/>
      <c r="F92" s="65"/>
    </row>
    <row r="93" spans="1:6" x14ac:dyDescent="0.25">
      <c r="A93" s="100" t="s">
        <v>78</v>
      </c>
      <c r="B93" s="7">
        <f>COUNTIF('Ongoing Projects '!$J$1:$J$3151,Analysis!A93)</f>
        <v>17</v>
      </c>
      <c r="C93" s="101">
        <f>B93/$B$94</f>
        <v>8.0952380952380956E-2</v>
      </c>
      <c r="D93" s="93"/>
      <c r="E93" s="94"/>
      <c r="F93" s="65"/>
    </row>
    <row r="94" spans="1:6" ht="15.75" thickBot="1" x14ac:dyDescent="0.3">
      <c r="A94" s="102" t="s">
        <v>505</v>
      </c>
      <c r="B94" s="117">
        <f>SUM(B91:B93)</f>
        <v>210</v>
      </c>
      <c r="C94" s="103">
        <f>B94/$B$94</f>
        <v>1</v>
      </c>
      <c r="D94" s="93"/>
      <c r="E94" s="95"/>
      <c r="F94" s="66"/>
    </row>
    <row r="95" spans="1:6" x14ac:dyDescent="0.25">
      <c r="D95" s="96"/>
      <c r="E95" s="96"/>
      <c r="F95" s="96"/>
    </row>
  </sheetData>
  <mergeCells count="5">
    <mergeCell ref="A1:E1"/>
    <mergeCell ref="A36:E36"/>
    <mergeCell ref="A80:E80"/>
    <mergeCell ref="A88:E88"/>
    <mergeCell ref="I1:P1"/>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'Data Validation'!$D$1:$D$3</xm:f>
          </x14:formula1>
          <xm:sqref>A83:A85</xm:sqref>
        </x14:dataValidation>
        <x14:dataValidation type="list" allowBlank="1" showInputMessage="1" showErrorMessage="1">
          <x14:formula1>
            <xm:f>'Data Validation'!$B$1:$B$5</xm:f>
          </x14:formula1>
          <xm:sqref>A91:A93</xm:sqref>
        </x14:dataValidation>
        <x14:dataValidation type="list" allowBlank="1" showInputMessage="1" showErrorMessage="1">
          <x14:formula1>
            <xm:f>'Data Validation'!$A$1:$A$33</xm:f>
          </x14:formula1>
          <xm:sqref>A4:A33</xm:sqref>
        </x14:dataValidation>
        <x14:dataValidation type="list" allowBlank="1" showInputMessage="1" showErrorMessage="1">
          <x14:formula1>
            <xm:f>'Data Validation'!$C$1:$C$40</xm:f>
          </x14:formula1>
          <xm:sqref>A39:A77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110" zoomScaleNormal="110" workbookViewId="0">
      <pane xSplit="1" ySplit="1" topLeftCell="B13" activePane="bottomRight" state="frozen"/>
      <selection pane="topRight" activeCell="B1" sqref="B1"/>
      <selection pane="bottomLeft" activeCell="A2" sqref="A2"/>
      <selection pane="bottomRight" activeCell="B14" sqref="B14"/>
    </sheetView>
  </sheetViews>
  <sheetFormatPr defaultRowHeight="15" x14ac:dyDescent="0.25"/>
  <cols>
    <col min="1" max="1" width="27.140625" customWidth="1"/>
    <col min="2" max="2" width="24.28515625" style="110" customWidth="1"/>
    <col min="3" max="3" width="17.85546875" customWidth="1"/>
    <col min="4" max="4" width="18.85546875" customWidth="1"/>
    <col min="5" max="5" width="16.5703125" customWidth="1"/>
    <col min="6" max="6" width="23.28515625" customWidth="1"/>
    <col min="7" max="7" width="34" customWidth="1"/>
    <col min="8" max="9" width="37.140625" customWidth="1"/>
    <col min="10" max="10" width="13.28515625" customWidth="1"/>
    <col min="11" max="11" width="12.42578125" customWidth="1"/>
    <col min="12" max="12" width="13.7109375" customWidth="1"/>
    <col min="13" max="13" width="14" customWidth="1"/>
    <col min="14" max="14" width="16.7109375" customWidth="1"/>
    <col min="15" max="15" width="20.42578125" customWidth="1"/>
    <col min="16" max="16" width="15.28515625" customWidth="1"/>
    <col min="17" max="17" width="24.85546875" customWidth="1"/>
    <col min="18" max="18" width="19" customWidth="1"/>
    <col min="19" max="19" width="18.140625" customWidth="1"/>
  </cols>
  <sheetData>
    <row r="1" spans="1:21" s="21" customFormat="1" ht="45" x14ac:dyDescent="0.25">
      <c r="A1" s="19" t="s">
        <v>0</v>
      </c>
      <c r="B1" s="19" t="s">
        <v>1</v>
      </c>
      <c r="C1" s="19" t="s">
        <v>721</v>
      </c>
      <c r="D1" s="19" t="s">
        <v>524</v>
      </c>
      <c r="E1" s="19" t="s">
        <v>2</v>
      </c>
      <c r="F1" s="19" t="s">
        <v>558</v>
      </c>
      <c r="G1" s="20" t="s">
        <v>3</v>
      </c>
      <c r="H1" s="19" t="s">
        <v>4</v>
      </c>
      <c r="I1" s="20" t="s">
        <v>5</v>
      </c>
      <c r="J1" s="19" t="s">
        <v>6</v>
      </c>
      <c r="K1" s="19" t="s">
        <v>627</v>
      </c>
      <c r="L1" s="19" t="s">
        <v>628</v>
      </c>
      <c r="M1" s="19" t="s">
        <v>511</v>
      </c>
      <c r="N1" s="19" t="s">
        <v>7</v>
      </c>
      <c r="O1" s="19" t="s">
        <v>759</v>
      </c>
      <c r="P1" s="19" t="s">
        <v>8</v>
      </c>
      <c r="Q1" s="19" t="s">
        <v>760</v>
      </c>
      <c r="R1" s="19" t="s">
        <v>761</v>
      </c>
      <c r="S1" s="19" t="s">
        <v>762</v>
      </c>
    </row>
    <row r="2" spans="1:21" s="3" customFormat="1" ht="92.25" customHeight="1" x14ac:dyDescent="0.25">
      <c r="A2" s="81" t="s">
        <v>916</v>
      </c>
      <c r="B2" s="32" t="s">
        <v>36</v>
      </c>
      <c r="C2" s="26" t="s">
        <v>36</v>
      </c>
      <c r="D2" s="26" t="s">
        <v>521</v>
      </c>
      <c r="E2" s="22" t="s">
        <v>17</v>
      </c>
      <c r="F2" s="23"/>
      <c r="G2" s="22" t="s">
        <v>917</v>
      </c>
      <c r="H2" s="22"/>
      <c r="I2" s="22" t="s">
        <v>918</v>
      </c>
      <c r="J2" s="45" t="s">
        <v>77</v>
      </c>
      <c r="K2" s="24"/>
      <c r="L2" s="24"/>
      <c r="M2" s="25"/>
      <c r="N2" s="25"/>
      <c r="O2" s="25"/>
      <c r="P2" s="22" t="s">
        <v>111</v>
      </c>
      <c r="Q2" s="25"/>
      <c r="R2" s="25"/>
      <c r="S2" s="25"/>
    </row>
    <row r="3" spans="1:21" s="3" customFormat="1" ht="109.5" customHeight="1" x14ac:dyDescent="0.25">
      <c r="A3" s="81" t="s">
        <v>919</v>
      </c>
      <c r="B3" s="32" t="s">
        <v>36</v>
      </c>
      <c r="C3" s="26" t="s">
        <v>325</v>
      </c>
      <c r="D3" s="26" t="s">
        <v>521</v>
      </c>
      <c r="E3" s="22" t="s">
        <v>93</v>
      </c>
      <c r="F3" s="23"/>
      <c r="G3" s="22" t="s">
        <v>920</v>
      </c>
      <c r="H3" s="22" t="s">
        <v>921</v>
      </c>
      <c r="I3" s="72" t="s">
        <v>922</v>
      </c>
      <c r="J3" s="45" t="s">
        <v>77</v>
      </c>
      <c r="K3" s="24">
        <v>42736</v>
      </c>
      <c r="L3" s="24"/>
      <c r="M3" s="25">
        <v>0.75</v>
      </c>
      <c r="N3" s="25">
        <v>0.75</v>
      </c>
      <c r="O3" s="25">
        <v>0</v>
      </c>
      <c r="P3" s="22" t="s">
        <v>113</v>
      </c>
      <c r="Q3" s="25">
        <v>0</v>
      </c>
      <c r="R3" s="25">
        <v>0</v>
      </c>
      <c r="S3" s="25">
        <v>0</v>
      </c>
    </row>
    <row r="4" spans="1:21" s="3" customFormat="1" ht="109.5" customHeight="1" x14ac:dyDescent="0.25">
      <c r="A4" s="81" t="s">
        <v>923</v>
      </c>
      <c r="B4" s="32" t="s">
        <v>36</v>
      </c>
      <c r="C4" s="26" t="s">
        <v>819</v>
      </c>
      <c r="D4" s="26" t="s">
        <v>521</v>
      </c>
      <c r="E4" s="22" t="s">
        <v>103</v>
      </c>
      <c r="F4" s="23"/>
      <c r="G4" s="22" t="s">
        <v>924</v>
      </c>
      <c r="H4" s="22" t="s">
        <v>924</v>
      </c>
      <c r="I4" s="22" t="s">
        <v>924</v>
      </c>
      <c r="J4" s="45" t="s">
        <v>77</v>
      </c>
      <c r="K4" s="24">
        <v>42736</v>
      </c>
      <c r="L4" s="24">
        <v>43831</v>
      </c>
      <c r="M4" s="25">
        <v>0.3</v>
      </c>
      <c r="N4" s="25">
        <v>0.3</v>
      </c>
      <c r="O4" s="25" t="s">
        <v>293</v>
      </c>
      <c r="P4" s="22" t="s">
        <v>113</v>
      </c>
      <c r="Q4" s="25"/>
      <c r="R4" s="25"/>
      <c r="S4" s="25"/>
    </row>
    <row r="5" spans="1:21" s="57" customFormat="1" ht="114.75" x14ac:dyDescent="0.25">
      <c r="A5" s="82" t="s">
        <v>932</v>
      </c>
      <c r="B5" s="111" t="s">
        <v>36</v>
      </c>
      <c r="C5" s="76" t="s">
        <v>933</v>
      </c>
      <c r="D5" s="77" t="s">
        <v>521</v>
      </c>
      <c r="E5" s="76" t="s">
        <v>20</v>
      </c>
      <c r="F5" s="76"/>
      <c r="G5" s="76"/>
      <c r="H5" s="76" t="s">
        <v>934</v>
      </c>
      <c r="I5" s="76" t="s">
        <v>935</v>
      </c>
      <c r="J5" s="45" t="s">
        <v>77</v>
      </c>
      <c r="K5" s="77"/>
      <c r="L5" s="77"/>
      <c r="M5" s="76">
        <v>100</v>
      </c>
      <c r="N5" s="76">
        <v>100</v>
      </c>
      <c r="O5" s="76"/>
      <c r="P5" s="22" t="s">
        <v>111</v>
      </c>
      <c r="Q5" s="76"/>
      <c r="R5" s="76"/>
      <c r="S5" s="76"/>
    </row>
    <row r="6" spans="1:21" s="57" customFormat="1" ht="51" x14ac:dyDescent="0.25">
      <c r="A6" s="82" t="s">
        <v>1045</v>
      </c>
      <c r="B6" s="111" t="s">
        <v>36</v>
      </c>
      <c r="C6" s="76"/>
      <c r="D6" s="77" t="s">
        <v>521</v>
      </c>
      <c r="E6" s="76" t="s">
        <v>93</v>
      </c>
      <c r="F6" s="76" t="s">
        <v>1046</v>
      </c>
      <c r="G6" s="76"/>
      <c r="H6" s="76" t="s">
        <v>1046</v>
      </c>
      <c r="I6" s="76"/>
      <c r="J6" s="45" t="s">
        <v>77</v>
      </c>
      <c r="K6" s="77"/>
      <c r="L6" s="77"/>
      <c r="M6" s="76"/>
      <c r="N6" s="76"/>
      <c r="O6" s="76"/>
      <c r="P6" s="22" t="s">
        <v>111</v>
      </c>
      <c r="Q6" s="76"/>
      <c r="R6" s="76"/>
      <c r="S6" s="76"/>
    </row>
    <row r="7" spans="1:21" s="57" customFormat="1" ht="63.75" x14ac:dyDescent="0.25">
      <c r="A7" s="81" t="s">
        <v>943</v>
      </c>
      <c r="B7" s="32" t="s">
        <v>36</v>
      </c>
      <c r="C7" s="26" t="s">
        <v>36</v>
      </c>
      <c r="D7" s="26" t="s">
        <v>521</v>
      </c>
      <c r="E7" s="22" t="s">
        <v>944</v>
      </c>
      <c r="F7" s="23"/>
      <c r="G7" s="22" t="s">
        <v>945</v>
      </c>
      <c r="H7" s="22"/>
      <c r="I7" s="72" t="s">
        <v>946</v>
      </c>
      <c r="J7" s="45" t="s">
        <v>77</v>
      </c>
      <c r="K7" s="24"/>
      <c r="L7" s="24"/>
      <c r="M7" s="25">
        <v>0.35</v>
      </c>
      <c r="N7" s="25">
        <v>0.35</v>
      </c>
      <c r="O7" s="25"/>
      <c r="P7" s="22" t="s">
        <v>112</v>
      </c>
      <c r="Q7" s="25"/>
      <c r="R7" s="25"/>
      <c r="S7" s="25"/>
      <c r="T7" s="3"/>
      <c r="U7" s="3"/>
    </row>
    <row r="8" spans="1:21" s="3" customFormat="1" ht="109.5" customHeight="1" x14ac:dyDescent="0.25">
      <c r="A8" s="81" t="s">
        <v>947</v>
      </c>
      <c r="B8" s="32" t="s">
        <v>36</v>
      </c>
      <c r="C8" s="26" t="s">
        <v>36</v>
      </c>
      <c r="D8" s="26" t="s">
        <v>521</v>
      </c>
      <c r="E8" s="22" t="s">
        <v>948</v>
      </c>
      <c r="F8" s="23"/>
      <c r="G8" s="22" t="s">
        <v>949</v>
      </c>
      <c r="H8" s="22"/>
      <c r="I8" s="72" t="s">
        <v>950</v>
      </c>
      <c r="J8" s="45" t="s">
        <v>77</v>
      </c>
      <c r="K8" s="24"/>
      <c r="L8" s="24"/>
      <c r="M8" s="25">
        <v>0.35</v>
      </c>
      <c r="N8" s="25">
        <v>0.35</v>
      </c>
      <c r="O8" s="25"/>
      <c r="P8" s="22" t="s">
        <v>112</v>
      </c>
      <c r="Q8" s="25"/>
      <c r="R8" s="25"/>
      <c r="S8" s="25"/>
    </row>
    <row r="9" spans="1:21" s="3" customFormat="1" ht="109.5" customHeight="1" x14ac:dyDescent="0.25">
      <c r="A9" s="81" t="s">
        <v>923</v>
      </c>
      <c r="B9" s="32" t="s">
        <v>36</v>
      </c>
      <c r="C9" s="26"/>
      <c r="D9" s="26" t="s">
        <v>521</v>
      </c>
      <c r="E9" s="22" t="s">
        <v>951</v>
      </c>
      <c r="F9" s="23"/>
      <c r="G9" s="22" t="s">
        <v>945</v>
      </c>
      <c r="H9" s="22"/>
      <c r="I9" s="72" t="s">
        <v>945</v>
      </c>
      <c r="J9" s="45" t="s">
        <v>77</v>
      </c>
      <c r="K9" s="24">
        <v>43101</v>
      </c>
      <c r="L9" s="24">
        <v>43861</v>
      </c>
      <c r="M9" s="25">
        <v>0.3</v>
      </c>
      <c r="N9" s="25">
        <v>0.3</v>
      </c>
      <c r="O9" s="25"/>
      <c r="P9" s="22" t="s">
        <v>112</v>
      </c>
      <c r="Q9" s="25"/>
      <c r="R9" s="25"/>
      <c r="S9" s="25"/>
    </row>
    <row r="10" spans="1:21" s="3" customFormat="1" ht="109.5" customHeight="1" x14ac:dyDescent="0.25">
      <c r="A10" s="81" t="s">
        <v>952</v>
      </c>
      <c r="B10" s="32" t="s">
        <v>36</v>
      </c>
      <c r="C10" s="26"/>
      <c r="D10" s="26" t="s">
        <v>521</v>
      </c>
      <c r="E10" s="22" t="s">
        <v>953</v>
      </c>
      <c r="F10" s="23"/>
      <c r="G10" s="22" t="s">
        <v>945</v>
      </c>
      <c r="H10" s="22"/>
      <c r="I10" s="72" t="s">
        <v>945</v>
      </c>
      <c r="J10" s="45" t="s">
        <v>77</v>
      </c>
      <c r="K10" s="24"/>
      <c r="L10" s="24"/>
      <c r="M10" s="25">
        <v>0.2</v>
      </c>
      <c r="N10" s="25">
        <v>0.2</v>
      </c>
      <c r="O10" s="25"/>
      <c r="P10" s="22" t="s">
        <v>112</v>
      </c>
      <c r="Q10" s="25"/>
      <c r="R10" s="25"/>
      <c r="S10" s="25"/>
    </row>
    <row r="11" spans="1:21" s="3" customFormat="1" ht="109.5" customHeight="1" x14ac:dyDescent="0.2">
      <c r="A11" s="182" t="s">
        <v>1030</v>
      </c>
      <c r="B11" s="181" t="s">
        <v>69</v>
      </c>
      <c r="C11" s="36"/>
      <c r="D11" s="26" t="s">
        <v>523</v>
      </c>
      <c r="E11" s="26" t="s">
        <v>93</v>
      </c>
      <c r="F11" s="26"/>
      <c r="G11" s="71" t="s">
        <v>1022</v>
      </c>
      <c r="H11" s="71" t="s">
        <v>1023</v>
      </c>
      <c r="I11" s="36"/>
      <c r="J11" s="45" t="s">
        <v>77</v>
      </c>
      <c r="K11" s="30"/>
      <c r="L11" s="30"/>
      <c r="M11" s="30">
        <v>1</v>
      </c>
      <c r="N11" s="30">
        <v>1</v>
      </c>
      <c r="O11" s="37"/>
      <c r="P11" s="36"/>
      <c r="Q11" s="37"/>
      <c r="R11" s="37"/>
      <c r="S11" s="37"/>
      <c r="T11" s="128"/>
      <c r="U11" s="128"/>
    </row>
    <row r="12" spans="1:21" ht="120.75" customHeight="1" x14ac:dyDescent="0.25">
      <c r="A12" s="180" t="s">
        <v>1024</v>
      </c>
      <c r="B12" s="181" t="s">
        <v>69</v>
      </c>
      <c r="C12" s="36" t="s">
        <v>1025</v>
      </c>
      <c r="D12" s="36" t="s">
        <v>523</v>
      </c>
      <c r="E12" s="26" t="s">
        <v>93</v>
      </c>
      <c r="F12" s="26" t="s">
        <v>1034</v>
      </c>
      <c r="G12" s="185" t="s">
        <v>1035</v>
      </c>
      <c r="H12" s="185" t="s">
        <v>1026</v>
      </c>
      <c r="I12" s="36"/>
      <c r="J12" s="45" t="s">
        <v>77</v>
      </c>
      <c r="K12" s="183"/>
      <c r="L12" s="48"/>
      <c r="M12" s="37"/>
      <c r="N12" s="37"/>
      <c r="O12" s="37"/>
      <c r="P12" s="36"/>
      <c r="Q12" s="37"/>
      <c r="R12" s="37"/>
      <c r="S12" s="37"/>
      <c r="T12" s="128"/>
      <c r="U12" s="128"/>
    </row>
    <row r="13" spans="1:21" ht="120.75" customHeight="1" x14ac:dyDescent="0.25">
      <c r="A13" s="180" t="s">
        <v>1027</v>
      </c>
      <c r="B13" s="181" t="s">
        <v>69</v>
      </c>
      <c r="C13" s="36"/>
      <c r="D13" s="36" t="s">
        <v>523</v>
      </c>
      <c r="E13" s="26" t="s">
        <v>93</v>
      </c>
      <c r="F13" s="26"/>
      <c r="G13" s="186" t="s">
        <v>1028</v>
      </c>
      <c r="H13" s="71" t="s">
        <v>1029</v>
      </c>
      <c r="I13" s="36"/>
      <c r="J13" s="45" t="s">
        <v>77</v>
      </c>
      <c r="K13" s="184" t="s">
        <v>1032</v>
      </c>
      <c r="L13" s="184" t="s">
        <v>1033</v>
      </c>
      <c r="M13" s="184" t="s">
        <v>1050</v>
      </c>
      <c r="N13" s="184" t="s">
        <v>1050</v>
      </c>
      <c r="O13" s="37"/>
      <c r="P13" s="36" t="s">
        <v>112</v>
      </c>
      <c r="Q13" s="37"/>
      <c r="R13" s="37"/>
      <c r="S13" s="37"/>
      <c r="T13" s="128"/>
      <c r="U13" s="128"/>
    </row>
    <row r="14" spans="1:21" ht="146.25" customHeight="1" x14ac:dyDescent="0.25">
      <c r="A14" s="82" t="s">
        <v>929</v>
      </c>
      <c r="B14" s="111" t="s">
        <v>76</v>
      </c>
      <c r="C14" s="76" t="s">
        <v>405</v>
      </c>
      <c r="D14" s="77" t="s">
        <v>521</v>
      </c>
      <c r="E14" s="76" t="s">
        <v>79</v>
      </c>
      <c r="F14" s="76"/>
      <c r="G14" s="76" t="s">
        <v>930</v>
      </c>
      <c r="H14" s="76" t="s">
        <v>931</v>
      </c>
      <c r="I14" s="77"/>
      <c r="J14" s="45" t="s">
        <v>77</v>
      </c>
      <c r="K14" s="77"/>
      <c r="L14" s="77"/>
      <c r="M14" s="76"/>
      <c r="N14" s="76"/>
      <c r="O14" s="76"/>
      <c r="P14" s="22" t="s">
        <v>111</v>
      </c>
      <c r="Q14" s="76"/>
      <c r="R14" s="76"/>
      <c r="S14" s="76"/>
      <c r="T14" s="57"/>
      <c r="U14" s="57"/>
    </row>
    <row r="15" spans="1:21" ht="146.1" customHeight="1" x14ac:dyDescent="0.25">
      <c r="A15" s="180" t="s">
        <v>1031</v>
      </c>
      <c r="B15" s="181" t="s">
        <v>76</v>
      </c>
      <c r="C15" s="36" t="s">
        <v>1021</v>
      </c>
      <c r="D15" s="26" t="s">
        <v>521</v>
      </c>
      <c r="E15" s="22" t="s">
        <v>93</v>
      </c>
      <c r="F15" s="36" t="s">
        <v>1021</v>
      </c>
      <c r="G15" s="36" t="s">
        <v>1021</v>
      </c>
      <c r="H15" s="36"/>
      <c r="I15" s="48"/>
      <c r="J15" s="45" t="s">
        <v>77</v>
      </c>
      <c r="K15" s="37"/>
      <c r="L15" s="30"/>
      <c r="M15" s="37"/>
      <c r="N15" s="36"/>
      <c r="O15" s="37"/>
      <c r="P15" s="37" t="s">
        <v>112</v>
      </c>
      <c r="Q15" s="37"/>
      <c r="R15" s="196"/>
      <c r="S15" s="196"/>
      <c r="T15" s="128"/>
      <c r="U15" s="128"/>
    </row>
  </sheetData>
  <autoFilter ref="A1:U1">
    <sortState ref="A2:U15">
      <sortCondition ref="B1"/>
    </sortState>
  </autoFilter>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x14:formula1>
            <xm:f>'C:\Users\JWILDES\AppData\Local\Temp\notes0EC1A2\[ECMD Consolidated Matrix @ September 20 2018.xlsx]Dropdown'!#REF!</xm:f>
          </x14:formula1>
          <xm:sqref>F2:F4</xm:sqref>
        </x14:dataValidation>
        <x14:dataValidation type="list" allowBlank="1" showInputMessage="1" showErrorMessage="1">
          <x14:formula1>
            <xm:f>'C:\Users\JWILDES\AppData\Local\Temp\notes0EC1A2\[ECMD Consolidated Matrix @ September 20 2018.xlsx]Dropdown'!#REF!</xm:f>
          </x14:formula1>
          <xm:sqref>K2:L4 B2:B4 J2:J15</xm:sqref>
        </x14:dataValidation>
        <x14:dataValidation type="list" allowBlank="1" showInputMessage="1" showErrorMessage="1">
          <x14:formula1>
            <xm:f>'G:\ECMD Database\2018\August 2018\[ECMD matrix  2018 with full pipeline.xlsx]Dropdown'!#REF!</xm:f>
          </x14:formula1>
          <xm:sqref>B5:B6 K5:L6 K8:L11 B8:B11</xm:sqref>
        </x14:dataValidation>
        <x14:dataValidation type="list" allowBlank="1" showInputMessage="1" showErrorMessage="1">
          <x14:formula1>
            <xm:f>'C:\ECMD Database\2018\October 2018\[FULL Climate Change , Disaster Management and Environment Matrix @ OCTOBER 2018.xlsx]Data Val.'!#REF!</xm:f>
          </x14:formula1>
          <xm:sqref>N12 B12</xm:sqref>
        </x14:dataValidation>
        <x14:dataValidation type="list" allowBlank="1" showInputMessage="1" showErrorMessage="1">
          <x14:formula1>
            <xm:f>'G:\ECMD Database\2018\October 2018\[Final Disaster Management Projects.xlsx]Data Validation'!#REF!</xm:f>
          </x14:formula1>
          <xm:sqref>N7</xm:sqref>
        </x14:dataValidation>
        <x14:dataValidation type="list" allowBlank="1" showInputMessage="1" showErrorMessage="1">
          <x14:formula1>
            <xm:f>'C:\ECMD Database\2018\October 2018\[FULL Climate Change , Disaster Management and Environment Matrix @ OCTOBER 2018.xlsx]Data Val.'!#REF!</xm:f>
          </x14:formula1>
          <xm:sqref>B7</xm:sqref>
        </x14:dataValidation>
        <x14:dataValidation type="list" allowBlank="1" showInputMessage="1" showErrorMessage="1">
          <x14:formula1>
            <xm:f>'Data Validation'!$C$1:$C$41</xm:f>
          </x14:formula1>
          <xm:sqref>E1:E1048576</xm:sqref>
        </x14:dataValidation>
        <x14:dataValidation type="list" allowBlank="1" showInputMessage="1" showErrorMessage="1">
          <x14:formula1>
            <xm:f>'Data Validation'!$E$1:$E$4</xm:f>
          </x14:formula1>
          <xm:sqref>D1:D1048576</xm:sqref>
        </x14:dataValidation>
        <x14:dataValidation type="list" allowBlank="1" showInputMessage="1" showErrorMessage="1">
          <x14:formula1>
            <xm:f>'Data Validation'!$D$1:$D$3</xm:f>
          </x14:formula1>
          <xm:sqref>P1:P1048576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N21" sqref="N21"/>
    </sheetView>
  </sheetViews>
  <sheetFormatPr defaultRowHeight="15" x14ac:dyDescent="0.25"/>
  <cols>
    <col min="1" max="1" width="36.85546875" customWidth="1"/>
    <col min="2" max="2" width="14.140625" customWidth="1"/>
    <col min="3" max="3" width="37" customWidth="1"/>
    <col min="4" max="4" width="21.140625" customWidth="1"/>
    <col min="7" max="7" width="4.5703125" customWidth="1"/>
    <col min="8" max="8" width="38.140625" customWidth="1"/>
  </cols>
  <sheetData>
    <row r="1" spans="1:8" x14ac:dyDescent="0.25">
      <c r="A1" s="1" t="s">
        <v>46</v>
      </c>
      <c r="B1" s="1" t="s">
        <v>77</v>
      </c>
      <c r="C1" s="1" t="s">
        <v>10</v>
      </c>
      <c r="D1" s="1" t="s">
        <v>111</v>
      </c>
      <c r="E1" s="1" t="s">
        <v>521</v>
      </c>
      <c r="F1" s="16">
        <v>37622</v>
      </c>
      <c r="G1" s="16"/>
      <c r="H1" s="1" t="s">
        <v>606</v>
      </c>
    </row>
    <row r="2" spans="1:8" x14ac:dyDescent="0.25">
      <c r="A2" s="1" t="s">
        <v>47</v>
      </c>
      <c r="B2" s="1" t="s">
        <v>30</v>
      </c>
      <c r="C2" s="1" t="s">
        <v>17</v>
      </c>
      <c r="D2" s="1" t="s">
        <v>112</v>
      </c>
      <c r="E2" s="1" t="s">
        <v>518</v>
      </c>
      <c r="F2" s="16">
        <v>37987</v>
      </c>
      <c r="G2" s="16"/>
      <c r="H2" s="1" t="s">
        <v>607</v>
      </c>
    </row>
    <row r="3" spans="1:8" x14ac:dyDescent="0.25">
      <c r="A3" s="1" t="s">
        <v>48</v>
      </c>
      <c r="B3" s="1" t="s">
        <v>78</v>
      </c>
      <c r="C3" s="1" t="s">
        <v>79</v>
      </c>
      <c r="D3" s="1" t="s">
        <v>113</v>
      </c>
      <c r="E3" s="1" t="s">
        <v>522</v>
      </c>
      <c r="F3" s="16">
        <v>38353</v>
      </c>
      <c r="G3" s="16"/>
      <c r="H3" s="1" t="s">
        <v>608</v>
      </c>
    </row>
    <row r="4" spans="1:8" x14ac:dyDescent="0.25">
      <c r="A4" s="1" t="s">
        <v>11</v>
      </c>
      <c r="B4" s="1" t="s">
        <v>13</v>
      </c>
      <c r="C4" s="1" t="s">
        <v>20</v>
      </c>
      <c r="E4" s="1" t="s">
        <v>523</v>
      </c>
      <c r="F4" s="16">
        <v>38718</v>
      </c>
      <c r="G4" s="16"/>
      <c r="H4" s="1" t="s">
        <v>614</v>
      </c>
    </row>
    <row r="5" spans="1:8" x14ac:dyDescent="0.25">
      <c r="A5" s="1" t="s">
        <v>49</v>
      </c>
      <c r="B5" s="1"/>
      <c r="C5" s="1" t="s">
        <v>80</v>
      </c>
      <c r="F5" s="16">
        <v>39083</v>
      </c>
      <c r="G5" s="16"/>
      <c r="H5" s="1" t="s">
        <v>609</v>
      </c>
    </row>
    <row r="6" spans="1:8" x14ac:dyDescent="0.25">
      <c r="A6" s="1" t="s">
        <v>50</v>
      </c>
      <c r="C6" s="1" t="s">
        <v>81</v>
      </c>
      <c r="F6" s="16">
        <v>39448</v>
      </c>
      <c r="G6" s="16"/>
      <c r="H6" s="1" t="s">
        <v>610</v>
      </c>
    </row>
    <row r="7" spans="1:8" x14ac:dyDescent="0.25">
      <c r="A7" s="1" t="s">
        <v>51</v>
      </c>
      <c r="C7" s="1" t="s">
        <v>82</v>
      </c>
      <c r="F7" s="16">
        <v>39814</v>
      </c>
      <c r="G7" s="16"/>
      <c r="H7" s="1" t="s">
        <v>613</v>
      </c>
    </row>
    <row r="8" spans="1:8" x14ac:dyDescent="0.25">
      <c r="A8" s="1" t="s">
        <v>52</v>
      </c>
      <c r="C8" s="1" t="s">
        <v>83</v>
      </c>
      <c r="F8" s="16">
        <v>40179</v>
      </c>
      <c r="G8" s="16"/>
      <c r="H8" s="1" t="s">
        <v>612</v>
      </c>
    </row>
    <row r="9" spans="1:8" x14ac:dyDescent="0.25">
      <c r="A9" s="1" t="s">
        <v>53</v>
      </c>
      <c r="C9" s="1" t="s">
        <v>84</v>
      </c>
      <c r="F9" s="16">
        <v>40544</v>
      </c>
      <c r="G9" s="16"/>
      <c r="H9" s="1" t="s">
        <v>611</v>
      </c>
    </row>
    <row r="10" spans="1:8" x14ac:dyDescent="0.25">
      <c r="A10" s="1" t="s">
        <v>54</v>
      </c>
      <c r="C10" s="1" t="s">
        <v>85</v>
      </c>
      <c r="F10" s="16">
        <v>40909</v>
      </c>
      <c r="G10" s="16"/>
      <c r="H10" s="1" t="s">
        <v>615</v>
      </c>
    </row>
    <row r="11" spans="1:8" x14ac:dyDescent="0.25">
      <c r="A11" s="1" t="s">
        <v>55</v>
      </c>
      <c r="C11" s="1" t="s">
        <v>86</v>
      </c>
      <c r="F11" s="16">
        <v>41275</v>
      </c>
      <c r="G11" s="16"/>
      <c r="H11" s="1" t="s">
        <v>616</v>
      </c>
    </row>
    <row r="12" spans="1:8" x14ac:dyDescent="0.25">
      <c r="A12" s="1" t="s">
        <v>36</v>
      </c>
      <c r="C12" s="1" t="s">
        <v>87</v>
      </c>
      <c r="F12" s="16">
        <v>41640</v>
      </c>
      <c r="G12" s="16"/>
      <c r="H12" s="1" t="s">
        <v>617</v>
      </c>
    </row>
    <row r="13" spans="1:8" ht="18.75" customHeight="1" x14ac:dyDescent="0.25">
      <c r="A13" s="1" t="s">
        <v>56</v>
      </c>
      <c r="C13" s="1" t="s">
        <v>88</v>
      </c>
      <c r="F13" s="16">
        <v>42005</v>
      </c>
      <c r="G13" s="16"/>
      <c r="H13" s="1" t="s">
        <v>618</v>
      </c>
    </row>
    <row r="14" spans="1:8" x14ac:dyDescent="0.25">
      <c r="A14" s="1" t="s">
        <v>57</v>
      </c>
      <c r="C14" s="1" t="s">
        <v>89</v>
      </c>
      <c r="F14" s="16">
        <v>42370</v>
      </c>
      <c r="G14" s="16"/>
      <c r="H14" s="1" t="s">
        <v>619</v>
      </c>
    </row>
    <row r="15" spans="1:8" x14ac:dyDescent="0.25">
      <c r="A15" s="1" t="s">
        <v>58</v>
      </c>
      <c r="C15" s="1" t="s">
        <v>90</v>
      </c>
      <c r="F15" s="16">
        <v>42736</v>
      </c>
      <c r="G15" s="16"/>
      <c r="H15" s="1" t="s">
        <v>621</v>
      </c>
    </row>
    <row r="16" spans="1:8" x14ac:dyDescent="0.25">
      <c r="A16" s="1" t="s">
        <v>59</v>
      </c>
      <c r="C16" s="1" t="s">
        <v>91</v>
      </c>
      <c r="F16" s="16">
        <v>43101</v>
      </c>
      <c r="G16" s="16"/>
      <c r="H16" s="1" t="s">
        <v>620</v>
      </c>
    </row>
    <row r="17" spans="1:8" x14ac:dyDescent="0.25">
      <c r="A17" s="1" t="s">
        <v>60</v>
      </c>
      <c r="C17" s="1" t="s">
        <v>92</v>
      </c>
      <c r="F17" s="16">
        <v>43466</v>
      </c>
      <c r="G17" s="16"/>
      <c r="H17" s="1" t="s">
        <v>622</v>
      </c>
    </row>
    <row r="18" spans="1:8" x14ac:dyDescent="0.25">
      <c r="A18" s="1" t="s">
        <v>61</v>
      </c>
      <c r="C18" s="1" t="s">
        <v>93</v>
      </c>
      <c r="F18" s="16">
        <v>43831</v>
      </c>
      <c r="G18" s="16"/>
      <c r="H18" s="1" t="s">
        <v>623</v>
      </c>
    </row>
    <row r="19" spans="1:8" x14ac:dyDescent="0.25">
      <c r="A19" s="1" t="s">
        <v>62</v>
      </c>
      <c r="C19" s="1" t="s">
        <v>24</v>
      </c>
      <c r="F19" s="16">
        <v>44197</v>
      </c>
      <c r="G19" s="16"/>
    </row>
    <row r="20" spans="1:8" x14ac:dyDescent="0.25">
      <c r="A20" s="1" t="s">
        <v>63</v>
      </c>
      <c r="C20" s="1" t="s">
        <v>33</v>
      </c>
      <c r="F20" s="16">
        <v>44562</v>
      </c>
      <c r="G20" s="16"/>
    </row>
    <row r="21" spans="1:8" x14ac:dyDescent="0.25">
      <c r="A21" s="1" t="s">
        <v>64</v>
      </c>
      <c r="C21" s="1" t="s">
        <v>94</v>
      </c>
      <c r="F21" s="16">
        <v>44927</v>
      </c>
      <c r="G21" s="16"/>
    </row>
    <row r="22" spans="1:8" x14ac:dyDescent="0.25">
      <c r="A22" s="1" t="s">
        <v>65</v>
      </c>
      <c r="C22" s="1" t="s">
        <v>95</v>
      </c>
      <c r="F22" s="16">
        <v>45292</v>
      </c>
      <c r="G22" s="16"/>
    </row>
    <row r="23" spans="1:8" x14ac:dyDescent="0.25">
      <c r="A23" s="1" t="s">
        <v>66</v>
      </c>
      <c r="C23" s="1" t="s">
        <v>96</v>
      </c>
      <c r="F23" s="16">
        <v>45658</v>
      </c>
      <c r="G23" s="16"/>
    </row>
    <row r="24" spans="1:8" x14ac:dyDescent="0.25">
      <c r="A24" s="1" t="s">
        <v>67</v>
      </c>
      <c r="C24" s="1" t="s">
        <v>97</v>
      </c>
      <c r="F24" s="16">
        <v>46023</v>
      </c>
      <c r="G24" s="16"/>
    </row>
    <row r="25" spans="1:8" x14ac:dyDescent="0.25">
      <c r="A25" s="1" t="s">
        <v>68</v>
      </c>
      <c r="C25" s="1" t="s">
        <v>28</v>
      </c>
      <c r="F25" s="16">
        <v>46388</v>
      </c>
      <c r="G25" s="16"/>
    </row>
    <row r="26" spans="1:8" x14ac:dyDescent="0.25">
      <c r="A26" s="1" t="s">
        <v>69</v>
      </c>
      <c r="C26" s="1" t="s">
        <v>98</v>
      </c>
      <c r="F26" s="16">
        <v>46753</v>
      </c>
      <c r="G26" s="16"/>
    </row>
    <row r="27" spans="1:8" x14ac:dyDescent="0.25">
      <c r="A27" s="1" t="s">
        <v>70</v>
      </c>
      <c r="C27" s="1" t="s">
        <v>37</v>
      </c>
      <c r="F27" s="16">
        <v>47119</v>
      </c>
      <c r="G27" s="16"/>
    </row>
    <row r="28" spans="1:8" x14ac:dyDescent="0.25">
      <c r="A28" s="1" t="s">
        <v>71</v>
      </c>
      <c r="C28" s="1" t="s">
        <v>99</v>
      </c>
      <c r="F28" s="16">
        <v>47484</v>
      </c>
      <c r="G28" s="16"/>
    </row>
    <row r="29" spans="1:8" x14ac:dyDescent="0.25">
      <c r="A29" s="1" t="s">
        <v>72</v>
      </c>
      <c r="C29" s="1" t="s">
        <v>100</v>
      </c>
      <c r="F29" s="16">
        <v>47849</v>
      </c>
      <c r="G29" s="16"/>
    </row>
    <row r="30" spans="1:8" x14ac:dyDescent="0.25">
      <c r="A30" s="1" t="s">
        <v>73</v>
      </c>
      <c r="C30" s="1" t="s">
        <v>101</v>
      </c>
      <c r="F30" s="16">
        <v>48214</v>
      </c>
      <c r="G30" s="16"/>
    </row>
    <row r="31" spans="1:8" x14ac:dyDescent="0.25">
      <c r="A31" s="1" t="s">
        <v>74</v>
      </c>
      <c r="C31" s="1" t="s">
        <v>102</v>
      </c>
      <c r="F31" s="16">
        <v>48580</v>
      </c>
      <c r="G31" s="16"/>
    </row>
    <row r="32" spans="1:8" x14ac:dyDescent="0.25">
      <c r="A32" s="1" t="s">
        <v>75</v>
      </c>
      <c r="C32" s="1" t="s">
        <v>103</v>
      </c>
      <c r="F32" s="16">
        <v>48945</v>
      </c>
      <c r="G32" s="16"/>
    </row>
    <row r="33" spans="1:7" x14ac:dyDescent="0.25">
      <c r="A33" s="1" t="s">
        <v>76</v>
      </c>
      <c r="C33" s="1" t="s">
        <v>104</v>
      </c>
      <c r="F33" s="16">
        <v>49310</v>
      </c>
      <c r="G33" s="16"/>
    </row>
    <row r="34" spans="1:7" x14ac:dyDescent="0.25">
      <c r="C34" s="1" t="s">
        <v>105</v>
      </c>
      <c r="F34" s="16">
        <v>49675</v>
      </c>
      <c r="G34" s="16"/>
    </row>
    <row r="35" spans="1:7" x14ac:dyDescent="0.25">
      <c r="C35" s="1" t="s">
        <v>106</v>
      </c>
      <c r="F35" s="16">
        <v>50041</v>
      </c>
      <c r="G35" s="16"/>
    </row>
    <row r="36" spans="1:7" x14ac:dyDescent="0.25">
      <c r="C36" s="1" t="s">
        <v>107</v>
      </c>
      <c r="F36" s="16">
        <v>50406</v>
      </c>
      <c r="G36" s="16"/>
    </row>
    <row r="37" spans="1:7" x14ac:dyDescent="0.25">
      <c r="C37" s="1" t="s">
        <v>948</v>
      </c>
      <c r="F37" s="16">
        <v>50771</v>
      </c>
      <c r="G37" s="16"/>
    </row>
    <row r="38" spans="1:7" x14ac:dyDescent="0.25">
      <c r="C38" s="1" t="s">
        <v>108</v>
      </c>
      <c r="F38" s="16">
        <v>51136</v>
      </c>
      <c r="G38" s="16"/>
    </row>
    <row r="39" spans="1:7" x14ac:dyDescent="0.25">
      <c r="C39" s="1" t="s">
        <v>109</v>
      </c>
    </row>
    <row r="40" spans="1:7" x14ac:dyDescent="0.25">
      <c r="C40" s="1" t="s">
        <v>110</v>
      </c>
    </row>
    <row r="41" spans="1:7" x14ac:dyDescent="0.25">
      <c r="C41" s="1" t="s">
        <v>948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Ongoing Projects </vt:lpstr>
      <vt:lpstr>Analysis</vt:lpstr>
      <vt:lpstr>Pipeline Projects</vt:lpstr>
      <vt:lpstr>Data Validation</vt:lpstr>
      <vt:lpstr>'Ongoing Projects '!Print_Titles</vt:lpstr>
    </vt:vector>
  </TitlesOfParts>
  <Company>Planning Institute of Jamaica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Tomlinson</dc:creator>
  <cp:lastModifiedBy>Jhennell Wildes</cp:lastModifiedBy>
  <cp:lastPrinted>2018-06-27T15:51:08Z</cp:lastPrinted>
  <dcterms:created xsi:type="dcterms:W3CDTF">2018-04-11T21:08:15Z</dcterms:created>
  <dcterms:modified xsi:type="dcterms:W3CDTF">2018-11-01T20:09:40Z</dcterms:modified>
</cp:coreProperties>
</file>